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085" windowHeight="3135"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<sst xmlns="http://schemas.openxmlformats.org/spreadsheetml/2006/main" count="422" uniqueCount="211">
  <si>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</si>
  <si>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</si>
  <si>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</si>
  <si>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</si>
  <si>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</si>
  <si>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</si>
  <si>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</si>
  <si>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</si>
  <si>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</si>
  <si>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</si>
  <si>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</si>
  <si>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</si>
  <si>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</si>
  <si>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</si>
  <si>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</si>
  <si>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</si>
  <si>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</si>
  <si>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</si>
  <si>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</si>
  <si>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</si>
  <si>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</si>
  <si>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</si>
  <si>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</si>
  <si>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</si>
  <si>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</si>
  <si>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</si>
  <si>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</si>
  <si>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</si>
  <si>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</si>
  <si>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</si>
  <si>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</si>
  <si>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</si>
  <si>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</si>
  <si>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</si>
  <si>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</si>
  <si>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</si>
  <si>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</si>
  <si>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</si>
  <si>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</si>
  <si>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</si>
  <si>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</si>
  <si>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</si>
  <si>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</si>
  <si>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</si>
  <si>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</si>
  <si>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</si>
  <si>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</si>
  <si>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</si>
  <si>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</si>
  <si>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</si>
  <si>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</si>
  <si>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</si>
  <si>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</si>
  <si>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</si>
  <si>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</si>
  <si>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</si>
  <si>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</si>
  <si>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</si>
  <si>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</si>
  <si>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</si>
  <si>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</si>
  <si>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</si>
  <si>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</si>
  <si>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</si>
  <si>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</si>
  <si>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</si>
  <si>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</si>
  <si>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</si>
  <si>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</si>
  <si>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</si>
  <si>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</si>
  <si>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</si>
  <si>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</si>
  <si>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</si>
  <si>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</si>
  <si>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</si>
  <si>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</si>
  <si>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</si>
  <si>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</si>
  <si>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</si>
  <si>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</si>
  <si>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</si>
  <si>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</si>
  <si>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</si>
  <si>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</si>
  <si>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</si>
  <si>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</si>
  <si>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</si>
  <si>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</si>
  <si>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</si>
  <si>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</si>
  <si>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</si>
  <si>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</si>
  <si>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</si>
  <si>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</si>
  <si>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</si>
  <si>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</si>
  <si>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</si>
  <si>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</si>
  <si>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</si>
  <si>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</si>
  <si>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</si>
  <si>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</si>
  <si>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</si>
  <si>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</si>
  <si>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</si>
  <si>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</si>
  <si>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</si>
  <si>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</si>
  <si>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</si>
  <si>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</si>
  <si>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</si>
  <si>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</si>
  <si>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</si>
  <si>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</si>
  <si>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</si>
  <si>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</si>
  <si>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</si>
  <si>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</si>
  <si>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</si>
  <si>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</si>
  <si>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</si>
  <si>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</si>
  <si>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</si>
  <si>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</si>
  <si>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</si>
  <si>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</si>
  <si>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</si>
  <si>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</si>
  <si>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</si>
  <si>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Đinh Tấn Giàu</t>
  </si>
  <si>
    <t>Phạm Thành Phần</t>
  </si>
  <si>
    <t>Võ Văn Sơn</t>
  </si>
  <si>
    <t>Nguyễn Minh Tâm</t>
  </si>
  <si>
    <t>Trương Thành Út</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</si>
  <si>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</si>
  <si>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</si>
  <si>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</si>
  <si>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</si>
  <si>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</si>
  <si>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</si>
  <si>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</si>
  <si>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</si>
  <si>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</si>
  <si>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</si>
  <si>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</si>
  <si>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</si>
  <si>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</si>
  <si>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</si>
  <si>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</si>
  <si>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</si>
  <si>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</si>
  <si>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</si>
  <si>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</si>
  <si>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</si>
  <si>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</si>
  <si>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</si>
  <si>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</si>
  <si>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</si>
  <si>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</si>
  <si>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</si>
  <si>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Thanh Sơn</t>
  </si>
  <si>
    <t>Phạm Văn Dũng</t>
  </si>
  <si>
    <t>Phan Văn Nghiêm</t>
  </si>
  <si>
    <t>Nguyễn Văn Hiền</t>
  </si>
  <si>
    <t>Phạm Văn Tùng</t>
  </si>
  <si>
    <t>Nguyễn Chí Hòa</t>
  </si>
  <si>
    <t>PHÓ CỤC TRƯỞNG</t>
  </si>
  <si>
    <t>Nguyễn T Lan Trinh</t>
  </si>
  <si>
    <t>Trần Công Bằng</t>
  </si>
  <si>
    <t>Trần Thị Thanh Thúy</t>
  </si>
  <si>
    <t xml:space="preserve">  KT. CỤC TRƯỞNG</t>
  </si>
  <si>
    <t>Nguyễn Ngọc Được</t>
  </si>
  <si>
    <t>Nguyễn Thanh Tuấn</t>
  </si>
  <si>
    <t>Lê Hồng Đỗ</t>
  </si>
  <si>
    <t>11</t>
  </si>
  <si>
    <t>12</t>
  </si>
  <si>
    <t>Nguyễn Bùi Trí</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</si>
  <si>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</si>
  <si>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</si>
  <si>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</si>
  <si>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</si>
  <si>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</si>
  <si>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</si>
  <si>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</si>
  <si>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</si>
  <si>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</si>
  <si>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</si>
  <si>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</si>
  <si>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Nguyễn Văn Thơm</t>
  </si>
  <si>
    <t>13</t>
  </si>
  <si>
    <t>Mai Thị Thu Cúc</t>
  </si>
  <si>
    <t>Huỳnh văn Tuấn</t>
  </si>
  <si>
    <t>Vũ Quang Hiện</t>
  </si>
  <si>
    <t>Bùi Văn Khanh</t>
  </si>
  <si>
    <t>Nguyễn Văn Lực</t>
  </si>
  <si>
    <t>Trần Mỹ Phương</t>
  </si>
  <si>
    <t>01</t>
  </si>
  <si>
    <t>02</t>
  </si>
  <si>
    <t>04</t>
  </si>
  <si>
    <t>05</t>
  </si>
  <si>
    <t>Nguyễn Ngọc Phú</t>
  </si>
  <si>
    <t>Phạm Thị Mỹ Linh</t>
  </si>
  <si>
    <t xml:space="preserve"> </t>
  </si>
  <si>
    <t>Trịnh Văn Tươm</t>
  </si>
  <si>
    <t>Võ Thanh Đặng</t>
  </si>
  <si>
    <t>Nguyễn Minh Thiện</t>
  </si>
  <si>
    <t>11 tháng/năm 2019</t>
  </si>
  <si>
    <t>03</t>
  </si>
  <si>
    <t>Võ Minh Dũng</t>
  </si>
  <si>
    <t>Đồng Tháp, ngày 04 tháng 9 năm 2019</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</si>
</sst>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70">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70">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43" fontId="28" fillId="0" borderId="10"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24" fillId="0" borderId="0" xfId="44"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94"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lignment horizontal="center" vertical="center"/>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43" fontId="30" fillId="0" borderId="10" xfId="44" applyFont="1" applyFill="1" applyBorder="1" applyAlignment="1" applyProtection="1">
      <alignment horizontal="left" vertical="center"/>
      <protection/>
    </xf>
    <xf numFmtId="194" fontId="30" fillId="0" borderId="0" xfId="44" applyNumberFormat="1" applyFont="1" applyFill="1" applyBorder="1" applyAlignment="1">
      <alignment/>
    </xf>
    <xf numFmtId="43" fontId="30" fillId="0" borderId="0" xfId="44" applyFont="1" applyFill="1" applyBorder="1" applyAlignment="1">
      <alignment/>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30"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194" fontId="67" fillId="0" borderId="10" xfId="44" applyNumberFormat="1" applyFont="1" applyFill="1" applyBorder="1" applyAlignment="1" applyProtection="1">
      <alignment horizontal="center" vertical="center"/>
      <protection/>
    </xf>
    <xf numFmtId="194" fontId="67" fillId="0" borderId="10" xfId="44" applyNumberFormat="1" applyFont="1" applyFill="1" applyBorder="1" applyAlignment="1">
      <alignment horizontal="center"/>
    </xf>
    <xf numFmtId="194" fontId="0" fillId="0" borderId="0" xfId="0" applyNumberFormat="1" applyFont="1" applyFill="1" applyAlignment="1">
      <alignment/>
    </xf>
    <xf numFmtId="194" fontId="26" fillId="0" borderId="10" xfId="44" applyNumberFormat="1" applyFont="1" applyFill="1" applyBorder="1" applyAlignment="1" applyProtection="1">
      <alignment horizontal="left" vertical="center"/>
      <protection/>
    </xf>
    <xf numFmtId="194" fontId="3" fillId="0" borderId="14" xfId="44" applyNumberFormat="1" applyFont="1" applyFill="1" applyBorder="1" applyAlignment="1" applyProtection="1">
      <alignment horizontal="center" vertical="center"/>
      <protection/>
    </xf>
    <xf numFmtId="194" fontId="24" fillId="0" borderId="0" xfId="44" applyNumberFormat="1" applyFont="1" applyFill="1" applyAlignment="1">
      <alignment vertical="center"/>
    </xf>
    <xf numFmtId="194" fontId="24" fillId="0" borderId="0" xfId="44" applyNumberFormat="1" applyFont="1" applyFill="1" applyAlignment="1">
      <alignment vertical="center" wrapText="1"/>
    </xf>
    <xf numFmtId="194" fontId="0" fillId="0" borderId="0" xfId="44" applyNumberFormat="1" applyFont="1" applyFill="1" applyAlignment="1">
      <alignment/>
    </xf>
    <xf numFmtId="0" fontId="3" fillId="0" borderId="10" xfId="42" applyNumberFormat="1" applyFont="1" applyFill="1" applyBorder="1" applyAlignment="1" applyProtection="1">
      <alignment horizontal="center" vertical="center"/>
      <protection/>
    </xf>
    <xf numFmtId="194" fontId="68" fillId="0" borderId="10" xfId="42" applyNumberFormat="1" applyFont="1" applyFill="1" applyBorder="1" applyAlignment="1" applyProtection="1">
      <alignment horizontal="center" vertical="center"/>
      <protection/>
    </xf>
    <xf numFmtId="194" fontId="6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pplyProtection="1">
      <alignment horizontal="center" vertical="center"/>
      <protection/>
    </xf>
    <xf numFmtId="43" fontId="29" fillId="0" borderId="10" xfId="44" applyFont="1" applyFill="1" applyBorder="1" applyAlignment="1" applyProtection="1">
      <alignment horizontal="left"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Border="1" applyAlignment="1">
      <alignment/>
    </xf>
    <xf numFmtId="43" fontId="29" fillId="0" borderId="0" xfId="44"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9" fillId="0" borderId="10" xfId="44" applyFont="1" applyFill="1" applyBorder="1" applyAlignment="1" applyProtection="1">
      <alignment vertical="center"/>
      <protection/>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4" fillId="0" borderId="0" xfId="42" applyNumberFormat="1" applyFont="1" applyFill="1" applyAlignment="1">
      <alignment horizontal="left"/>
    </xf>
    <xf numFmtId="194" fontId="24"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9" xfId="0" applyNumberFormat="1" applyFont="1" applyFill="1" applyBorder="1" applyAlignment="1" applyProtection="1">
      <alignment horizontal="center" vertical="center" wrapText="1"/>
      <protection/>
    </xf>
    <xf numFmtId="49" fontId="22"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2" fontId="28" fillId="0" borderId="19" xfId="0" applyNumberFormat="1" applyFont="1" applyFill="1" applyBorder="1" applyAlignment="1" applyProtection="1">
      <alignment horizontal="center" vertical="center" wrapText="1"/>
      <protection/>
    </xf>
    <xf numFmtId="2" fontId="28" fillId="0" borderId="20"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22" xfId="44" applyFont="1" applyFill="1" applyBorder="1" applyAlignment="1">
      <alignment horizontal="center" vertical="center" wrapText="1"/>
    </xf>
    <xf numFmtId="43" fontId="6" fillId="0" borderId="13" xfId="44"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0" fontId="12" fillId="0" borderId="0" xfId="0" applyNumberFormat="1"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04" t="s">
        <v>14</v>
      </c>
      <c r="B1" s="204"/>
      <c r="C1" s="203" t="s">
        <v>54</v>
      </c>
      <c r="D1" s="203"/>
      <c r="E1" s="203"/>
      <c r="F1" s="205" t="s">
        <v>50</v>
      </c>
      <c r="G1" s="205"/>
      <c r="H1" s="205"/>
    </row>
    <row r="2" spans="1:8" ht="33.75" customHeight="1">
      <c r="A2" s="206" t="s">
        <v>57</v>
      </c>
      <c r="B2" s="206"/>
      <c r="C2" s="203"/>
      <c r="D2" s="203"/>
      <c r="E2" s="203"/>
      <c r="F2" s="202" t="s">
        <v>51</v>
      </c>
      <c r="G2" s="202"/>
      <c r="H2" s="202"/>
    </row>
    <row r="3" spans="1:8" ht="19.5" customHeight="1">
      <c r="A3" s="4" t="s">
        <v>45</v>
      </c>
      <c r="B3" s="4"/>
      <c r="C3" s="22"/>
      <c r="D3" s="22"/>
      <c r="E3" s="22"/>
      <c r="F3" s="202" t="s">
        <v>52</v>
      </c>
      <c r="G3" s="202"/>
      <c r="H3" s="202"/>
    </row>
    <row r="4" spans="1:8" s="5" customFormat="1" ht="19.5" customHeight="1">
      <c r="A4" s="4"/>
      <c r="B4" s="4"/>
      <c r="D4" s="6"/>
      <c r="F4" s="7" t="s">
        <v>53</v>
      </c>
      <c r="G4" s="7"/>
      <c r="H4" s="7"/>
    </row>
    <row r="5" spans="1:8" s="21" customFormat="1" ht="36" customHeight="1">
      <c r="A5" s="184" t="s">
        <v>38</v>
      </c>
      <c r="B5" s="185"/>
      <c r="C5" s="188" t="s">
        <v>48</v>
      </c>
      <c r="D5" s="189"/>
      <c r="E5" s="190" t="s">
        <v>47</v>
      </c>
      <c r="F5" s="190"/>
      <c r="G5" s="190"/>
      <c r="H5" s="191"/>
    </row>
    <row r="6" spans="1:8" s="21" customFormat="1" ht="20.25" customHeight="1">
      <c r="A6" s="186"/>
      <c r="B6" s="187"/>
      <c r="C6" s="192" t="s">
        <v>2</v>
      </c>
      <c r="D6" s="192" t="s">
        <v>55</v>
      </c>
      <c r="E6" s="194" t="s">
        <v>49</v>
      </c>
      <c r="F6" s="191"/>
      <c r="G6" s="194" t="s">
        <v>56</v>
      </c>
      <c r="H6" s="191"/>
    </row>
    <row r="7" spans="1:8" s="21" customFormat="1" ht="52.5" customHeight="1">
      <c r="A7" s="186"/>
      <c r="B7" s="187"/>
      <c r="C7" s="193"/>
      <c r="D7" s="193"/>
      <c r="E7" s="3" t="s">
        <v>2</v>
      </c>
      <c r="F7" s="3" t="s">
        <v>7</v>
      </c>
      <c r="G7" s="3" t="s">
        <v>2</v>
      </c>
      <c r="H7" s="3" t="s">
        <v>7</v>
      </c>
    </row>
    <row r="8" spans="1:8" ht="15" customHeight="1">
      <c r="A8" s="196" t="s">
        <v>4</v>
      </c>
      <c r="B8" s="197"/>
      <c r="C8" s="8">
        <v>1</v>
      </c>
      <c r="D8" s="8" t="s">
        <v>27</v>
      </c>
      <c r="E8" s="8" t="s">
        <v>28</v>
      </c>
      <c r="F8" s="8" t="s">
        <v>39</v>
      </c>
      <c r="G8" s="8" t="s">
        <v>40</v>
      </c>
      <c r="H8" s="8" t="s">
        <v>41</v>
      </c>
    </row>
    <row r="9" spans="1:8" ht="26.25" customHeight="1">
      <c r="A9" s="198" t="s">
        <v>20</v>
      </c>
      <c r="B9" s="199"/>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00" t="s">
        <v>37</v>
      </c>
      <c r="C16" s="200"/>
      <c r="D16" s="24"/>
      <c r="E16" s="181" t="s">
        <v>12</v>
      </c>
      <c r="F16" s="181"/>
      <c r="G16" s="181"/>
      <c r="H16" s="181"/>
    </row>
    <row r="17" spans="2:8" ht="15.75" customHeight="1">
      <c r="B17" s="200"/>
      <c r="C17" s="200"/>
      <c r="D17" s="24"/>
      <c r="E17" s="182" t="s">
        <v>22</v>
      </c>
      <c r="F17" s="182"/>
      <c r="G17" s="182"/>
      <c r="H17" s="182"/>
    </row>
    <row r="18" spans="2:8" s="25" customFormat="1" ht="15.75" customHeight="1">
      <c r="B18" s="200"/>
      <c r="C18" s="200"/>
      <c r="D18" s="26"/>
      <c r="E18" s="183" t="s">
        <v>36</v>
      </c>
      <c r="F18" s="183"/>
      <c r="G18" s="183"/>
      <c r="H18" s="183"/>
    </row>
    <row r="20" ht="15.75">
      <c r="B20" s="17"/>
    </row>
    <row r="22" ht="15.75" hidden="1">
      <c r="A22" s="18" t="s">
        <v>24</v>
      </c>
    </row>
    <row r="23" spans="1:3" ht="15.75" hidden="1">
      <c r="A23" s="19"/>
      <c r="B23" s="201" t="s">
        <v>32</v>
      </c>
      <c r="C23" s="201"/>
    </row>
    <row r="24" spans="1:8" ht="15.75" customHeight="1" hidden="1">
      <c r="A24" s="20" t="s">
        <v>13</v>
      </c>
      <c r="B24" s="195" t="s">
        <v>34</v>
      </c>
      <c r="C24" s="195"/>
      <c r="D24" s="20"/>
      <c r="E24" s="20"/>
      <c r="F24" s="20"/>
      <c r="G24" s="20"/>
      <c r="H24" s="20"/>
    </row>
    <row r="25" spans="1:8" ht="15" customHeight="1" hidden="1">
      <c r="A25" s="20"/>
      <c r="B25" s="195" t="s">
        <v>35</v>
      </c>
      <c r="C25" s="195"/>
      <c r="D25" s="195"/>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E313"/>
  <sheetViews>
    <sheetView view="pageBreakPreview" zoomScaleSheetLayoutView="100" workbookViewId="0" topLeftCell="H22">
      <selection activeCell="D28" sqref="D28"/>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10" width="7.7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50390625" style="27" customWidth="1"/>
    <col min="19" max="19" width="9.125" style="153" customWidth="1"/>
    <col min="20" max="22" width="10.875" style="92" bestFit="1" customWidth="1"/>
    <col min="23" max="23" width="9.125" style="92" bestFit="1" customWidth="1"/>
    <col min="24" max="24" width="9.875" style="92" bestFit="1" customWidth="1"/>
    <col min="25" max="28" width="9.125" style="92" bestFit="1" customWidth="1"/>
    <col min="29" max="30" width="9.875" style="92" bestFit="1" customWidth="1"/>
    <col min="31" max="31" width="9.125" style="107" bestFit="1" customWidth="1"/>
    <col min="32" max="16384" width="9.00390625" style="94" customWidth="1"/>
  </cols>
  <sheetData>
    <row r="1" spans="1:19" ht="20.25" customHeight="1">
      <c r="A1" s="28" t="s">
        <v>15</v>
      </c>
      <c r="B1" s="28"/>
      <c r="C1" s="28"/>
      <c r="E1" s="236" t="s">
        <v>46</v>
      </c>
      <c r="F1" s="236"/>
      <c r="G1" s="236"/>
      <c r="H1" s="236"/>
      <c r="I1" s="236"/>
      <c r="J1" s="236"/>
      <c r="K1" s="236"/>
      <c r="L1" s="236"/>
      <c r="M1" s="236"/>
      <c r="N1" s="236"/>
      <c r="O1" s="236"/>
      <c r="P1" s="35" t="s">
        <v>67</v>
      </c>
      <c r="Q1" s="35"/>
      <c r="R1" s="35"/>
      <c r="S1" s="87"/>
    </row>
    <row r="2" spans="1:19" ht="17.25" customHeight="1">
      <c r="A2" s="247" t="s">
        <v>87</v>
      </c>
      <c r="B2" s="247"/>
      <c r="C2" s="247"/>
      <c r="D2" s="247"/>
      <c r="E2" s="237" t="s">
        <v>21</v>
      </c>
      <c r="F2" s="237"/>
      <c r="G2" s="237"/>
      <c r="H2" s="237"/>
      <c r="I2" s="237"/>
      <c r="J2" s="237"/>
      <c r="K2" s="237"/>
      <c r="L2" s="237"/>
      <c r="M2" s="237"/>
      <c r="N2" s="237"/>
      <c r="O2" s="237"/>
      <c r="P2" s="207" t="s">
        <v>90</v>
      </c>
      <c r="Q2" s="207"/>
      <c r="R2" s="207"/>
      <c r="S2" s="207"/>
    </row>
    <row r="3" spans="1:19" ht="14.25" customHeight="1">
      <c r="A3" s="247" t="s">
        <v>88</v>
      </c>
      <c r="B3" s="247"/>
      <c r="C3" s="247"/>
      <c r="D3" s="247"/>
      <c r="E3" s="238" t="s">
        <v>207</v>
      </c>
      <c r="F3" s="238"/>
      <c r="G3" s="238"/>
      <c r="H3" s="238"/>
      <c r="I3" s="238"/>
      <c r="J3" s="238"/>
      <c r="K3" s="238"/>
      <c r="L3" s="238"/>
      <c r="M3" s="238"/>
      <c r="N3" s="238"/>
      <c r="O3" s="238"/>
      <c r="P3" s="35" t="s">
        <v>68</v>
      </c>
      <c r="Q3" s="40"/>
      <c r="R3" s="35"/>
      <c r="S3" s="87"/>
    </row>
    <row r="4" spans="1:19" ht="14.25" customHeight="1">
      <c r="A4" s="28" t="s">
        <v>69</v>
      </c>
      <c r="B4" s="28"/>
      <c r="C4" s="28"/>
      <c r="D4" s="28"/>
      <c r="E4" s="28"/>
      <c r="F4" s="28"/>
      <c r="G4" s="28"/>
      <c r="H4" s="28"/>
      <c r="I4" s="28"/>
      <c r="J4" s="28"/>
      <c r="K4" s="28"/>
      <c r="L4" s="63"/>
      <c r="M4" s="28"/>
      <c r="N4" s="41"/>
      <c r="O4" s="41"/>
      <c r="P4" s="207" t="s">
        <v>89</v>
      </c>
      <c r="Q4" s="207"/>
      <c r="R4" s="207"/>
      <c r="S4" s="207"/>
    </row>
    <row r="5" spans="2:19" ht="12.75" customHeight="1">
      <c r="B5" s="19"/>
      <c r="C5" s="19"/>
      <c r="Q5" s="42" t="s">
        <v>86</v>
      </c>
      <c r="R5" s="139"/>
      <c r="S5" s="140"/>
    </row>
    <row r="6" spans="1:19" ht="15" customHeight="1">
      <c r="A6" s="184" t="s">
        <v>38</v>
      </c>
      <c r="B6" s="185"/>
      <c r="C6" s="244" t="s">
        <v>70</v>
      </c>
      <c r="D6" s="245"/>
      <c r="E6" s="246"/>
      <c r="F6" s="239" t="s">
        <v>59</v>
      </c>
      <c r="G6" s="208" t="s">
        <v>71</v>
      </c>
      <c r="H6" s="241" t="s">
        <v>61</v>
      </c>
      <c r="I6" s="242"/>
      <c r="J6" s="242"/>
      <c r="K6" s="242"/>
      <c r="L6" s="242"/>
      <c r="M6" s="242"/>
      <c r="N6" s="242"/>
      <c r="O6" s="242"/>
      <c r="P6" s="242"/>
      <c r="Q6" s="243"/>
      <c r="R6" s="210" t="s">
        <v>72</v>
      </c>
      <c r="S6" s="212" t="s">
        <v>73</v>
      </c>
    </row>
    <row r="7" spans="1:31" s="35" customFormat="1" ht="10.5" customHeight="1">
      <c r="A7" s="186"/>
      <c r="B7" s="187"/>
      <c r="C7" s="210" t="s">
        <v>25</v>
      </c>
      <c r="D7" s="218" t="s">
        <v>5</v>
      </c>
      <c r="E7" s="229"/>
      <c r="F7" s="240"/>
      <c r="G7" s="215"/>
      <c r="H7" s="208" t="s">
        <v>19</v>
      </c>
      <c r="I7" s="218" t="s">
        <v>62</v>
      </c>
      <c r="J7" s="219"/>
      <c r="K7" s="219"/>
      <c r="L7" s="219"/>
      <c r="M7" s="219"/>
      <c r="N7" s="219"/>
      <c r="O7" s="219"/>
      <c r="P7" s="220"/>
      <c r="Q7" s="229" t="s">
        <v>74</v>
      </c>
      <c r="R7" s="215"/>
      <c r="S7" s="213"/>
      <c r="T7" s="86"/>
      <c r="U7" s="86"/>
      <c r="V7" s="86"/>
      <c r="W7" s="86"/>
      <c r="X7" s="86"/>
      <c r="Y7" s="86"/>
      <c r="Z7" s="86"/>
      <c r="AA7" s="86"/>
      <c r="AB7" s="86"/>
      <c r="AC7" s="86"/>
      <c r="AD7" s="86"/>
      <c r="AE7" s="87"/>
    </row>
    <row r="8" spans="1:19" ht="12.75" customHeight="1">
      <c r="A8" s="186"/>
      <c r="B8" s="187"/>
      <c r="C8" s="215"/>
      <c r="D8" s="230"/>
      <c r="E8" s="231"/>
      <c r="F8" s="240"/>
      <c r="G8" s="215"/>
      <c r="H8" s="215"/>
      <c r="I8" s="208" t="s">
        <v>19</v>
      </c>
      <c r="J8" s="251" t="s">
        <v>5</v>
      </c>
      <c r="K8" s="252"/>
      <c r="L8" s="252"/>
      <c r="M8" s="252"/>
      <c r="N8" s="252"/>
      <c r="O8" s="252"/>
      <c r="P8" s="211"/>
      <c r="Q8" s="250"/>
      <c r="R8" s="215"/>
      <c r="S8" s="213"/>
    </row>
    <row r="9" spans="1:19" ht="15.75" customHeight="1">
      <c r="A9" s="186"/>
      <c r="B9" s="187"/>
      <c r="C9" s="215"/>
      <c r="D9" s="210" t="s">
        <v>75</v>
      </c>
      <c r="E9" s="210" t="s">
        <v>76</v>
      </c>
      <c r="F9" s="240"/>
      <c r="G9" s="215"/>
      <c r="H9" s="215"/>
      <c r="I9" s="215"/>
      <c r="J9" s="211" t="s">
        <v>77</v>
      </c>
      <c r="K9" s="221" t="s">
        <v>78</v>
      </c>
      <c r="L9" s="234" t="s">
        <v>63</v>
      </c>
      <c r="M9" s="208" t="s">
        <v>79</v>
      </c>
      <c r="N9" s="208" t="s">
        <v>64</v>
      </c>
      <c r="O9" s="208" t="s">
        <v>80</v>
      </c>
      <c r="P9" s="208" t="s">
        <v>81</v>
      </c>
      <c r="Q9" s="250"/>
      <c r="R9" s="215"/>
      <c r="S9" s="213"/>
    </row>
    <row r="10" spans="1:19" ht="39.75" customHeight="1">
      <c r="A10" s="227"/>
      <c r="B10" s="228"/>
      <c r="C10" s="209"/>
      <c r="D10" s="209"/>
      <c r="E10" s="209"/>
      <c r="F10" s="230"/>
      <c r="G10" s="209"/>
      <c r="H10" s="209"/>
      <c r="I10" s="209"/>
      <c r="J10" s="211"/>
      <c r="K10" s="221"/>
      <c r="L10" s="234"/>
      <c r="M10" s="209"/>
      <c r="N10" s="209" t="s">
        <v>64</v>
      </c>
      <c r="O10" s="209" t="s">
        <v>80</v>
      </c>
      <c r="P10" s="209" t="s">
        <v>81</v>
      </c>
      <c r="Q10" s="231"/>
      <c r="R10" s="209"/>
      <c r="S10" s="214"/>
    </row>
    <row r="11" spans="1:19" ht="11.25" customHeight="1">
      <c r="A11" s="222" t="s">
        <v>4</v>
      </c>
      <c r="B11" s="223"/>
      <c r="C11" s="29">
        <v>1</v>
      </c>
      <c r="D11" s="29">
        <v>2</v>
      </c>
      <c r="E11" s="29">
        <v>3</v>
      </c>
      <c r="F11" s="29">
        <v>4</v>
      </c>
      <c r="G11" s="29">
        <v>5</v>
      </c>
      <c r="H11" s="29">
        <v>6</v>
      </c>
      <c r="I11" s="29">
        <v>7</v>
      </c>
      <c r="J11" s="29">
        <v>8</v>
      </c>
      <c r="K11" s="29">
        <v>9</v>
      </c>
      <c r="L11" s="65">
        <v>10</v>
      </c>
      <c r="M11" s="29">
        <v>11</v>
      </c>
      <c r="N11" s="29">
        <v>12</v>
      </c>
      <c r="O11" s="29">
        <v>13</v>
      </c>
      <c r="P11" s="29">
        <v>14</v>
      </c>
      <c r="Q11" s="29">
        <v>15</v>
      </c>
      <c r="R11" s="29">
        <v>16</v>
      </c>
      <c r="S11" s="141">
        <v>17</v>
      </c>
    </row>
    <row r="12" spans="1:31" s="110" customFormat="1" ht="17.25" customHeight="1">
      <c r="A12" s="225" t="s">
        <v>17</v>
      </c>
      <c r="B12" s="226"/>
      <c r="C12" s="84">
        <f aca="true" t="shared" si="0" ref="C12:R12">C13+C28</f>
        <v>25465</v>
      </c>
      <c r="D12" s="84">
        <f t="shared" si="0"/>
        <v>8229</v>
      </c>
      <c r="E12" s="84">
        <f t="shared" si="0"/>
        <v>17236</v>
      </c>
      <c r="F12" s="84">
        <f t="shared" si="0"/>
        <v>150</v>
      </c>
      <c r="G12" s="84">
        <f t="shared" si="0"/>
        <v>0</v>
      </c>
      <c r="H12" s="84">
        <f t="shared" si="0"/>
        <v>25315</v>
      </c>
      <c r="I12" s="84">
        <f t="shared" si="0"/>
        <v>18637</v>
      </c>
      <c r="J12" s="84">
        <f t="shared" si="0"/>
        <v>14403</v>
      </c>
      <c r="K12" s="84">
        <f t="shared" si="0"/>
        <v>362</v>
      </c>
      <c r="L12" s="84">
        <f t="shared" si="0"/>
        <v>3749</v>
      </c>
      <c r="M12" s="84">
        <f t="shared" si="0"/>
        <v>119</v>
      </c>
      <c r="N12" s="84">
        <f t="shared" si="0"/>
        <v>4</v>
      </c>
      <c r="O12" s="84">
        <f t="shared" si="0"/>
        <v>0</v>
      </c>
      <c r="P12" s="84">
        <f t="shared" si="0"/>
        <v>0</v>
      </c>
      <c r="Q12" s="84">
        <f t="shared" si="0"/>
        <v>6678</v>
      </c>
      <c r="R12" s="84">
        <f t="shared" si="0"/>
        <v>10550</v>
      </c>
      <c r="S12" s="142">
        <f>(J12+K12)/I12*100</f>
        <v>79.22412405430059</v>
      </c>
      <c r="T12" s="108"/>
      <c r="U12" s="108"/>
      <c r="V12" s="108"/>
      <c r="W12" s="108"/>
      <c r="X12" s="108"/>
      <c r="Y12" s="108"/>
      <c r="Z12" s="108"/>
      <c r="AA12" s="108"/>
      <c r="AB12" s="108"/>
      <c r="AC12" s="108"/>
      <c r="AD12" s="108"/>
      <c r="AE12" s="109"/>
    </row>
    <row r="13" spans="1:31" s="113" customFormat="1" ht="17.25" customHeight="1">
      <c r="A13" s="66" t="s">
        <v>4</v>
      </c>
      <c r="B13" s="67" t="s">
        <v>112</v>
      </c>
      <c r="C13" s="36">
        <f>SUM(C14:C27)</f>
        <v>432</v>
      </c>
      <c r="D13" s="36">
        <f>SUM(D14:D27)</f>
        <v>157</v>
      </c>
      <c r="E13" s="36">
        <f>SUM(E14:E27)</f>
        <v>275</v>
      </c>
      <c r="F13" s="36">
        <f>SUM(F14:F27)</f>
        <v>9</v>
      </c>
      <c r="G13" s="36">
        <f>SUM(G14:G27)</f>
        <v>0</v>
      </c>
      <c r="H13" s="36">
        <f>SUM(J13:Q13)</f>
        <v>423</v>
      </c>
      <c r="I13" s="36">
        <f>SUM(J13:P13)</f>
        <v>288</v>
      </c>
      <c r="J13" s="36">
        <f aca="true" t="shared" si="1" ref="J13:Q13">SUM(J14:J27)</f>
        <v>216</v>
      </c>
      <c r="K13" s="36">
        <f t="shared" si="1"/>
        <v>0</v>
      </c>
      <c r="L13" s="36">
        <f t="shared" si="1"/>
        <v>70</v>
      </c>
      <c r="M13" s="36">
        <f t="shared" si="1"/>
        <v>2</v>
      </c>
      <c r="N13" s="36">
        <f t="shared" si="1"/>
        <v>0</v>
      </c>
      <c r="O13" s="36">
        <f t="shared" si="1"/>
        <v>0</v>
      </c>
      <c r="P13" s="36">
        <f t="shared" si="1"/>
        <v>0</v>
      </c>
      <c r="Q13" s="36">
        <f t="shared" si="1"/>
        <v>135</v>
      </c>
      <c r="R13" s="36">
        <f>SUM(L13:Q13)</f>
        <v>207</v>
      </c>
      <c r="S13" s="143">
        <f>(J13+K13)/I13*100</f>
        <v>75</v>
      </c>
      <c r="T13" s="111"/>
      <c r="U13" s="111"/>
      <c r="V13" s="111"/>
      <c r="W13" s="111"/>
      <c r="X13" s="111"/>
      <c r="Y13" s="111"/>
      <c r="Z13" s="111"/>
      <c r="AA13" s="111"/>
      <c r="AB13" s="111"/>
      <c r="AC13" s="111"/>
      <c r="AD13" s="111"/>
      <c r="AE13" s="112"/>
    </row>
    <row r="14" spans="1:31" ht="13.5" customHeight="1">
      <c r="A14" s="163">
        <v>1</v>
      </c>
      <c r="B14" s="69" t="s">
        <v>114</v>
      </c>
      <c r="C14" s="37">
        <f>SUM(D14:E14)</f>
        <v>9</v>
      </c>
      <c r="D14" s="37">
        <v>1</v>
      </c>
      <c r="E14" s="70">
        <v>8</v>
      </c>
      <c r="F14" s="70">
        <v>0</v>
      </c>
      <c r="G14" s="70">
        <v>0</v>
      </c>
      <c r="H14" s="37">
        <f>SUM(J14:Q14)</f>
        <v>9</v>
      </c>
      <c r="I14" s="37">
        <f>SUM(J14:P14)</f>
        <v>9</v>
      </c>
      <c r="J14" s="70">
        <v>4</v>
      </c>
      <c r="K14" s="70">
        <v>0</v>
      </c>
      <c r="L14" s="70">
        <v>5</v>
      </c>
      <c r="M14" s="70">
        <v>0</v>
      </c>
      <c r="N14" s="70">
        <v>0</v>
      </c>
      <c r="O14" s="70">
        <v>0</v>
      </c>
      <c r="P14" s="37">
        <v>0</v>
      </c>
      <c r="Q14" s="71">
        <v>0</v>
      </c>
      <c r="R14" s="36">
        <f aca="true" t="shared" si="2" ref="R14:R22">SUM(L14:Q14)</f>
        <v>5</v>
      </c>
      <c r="S14" s="144">
        <f>(J14+K14)/I14*100</f>
        <v>44.44444444444444</v>
      </c>
      <c r="AE14" s="92"/>
    </row>
    <row r="15" spans="1:31" ht="13.5" customHeight="1">
      <c r="A15" s="163">
        <v>2</v>
      </c>
      <c r="B15" s="69" t="s">
        <v>154</v>
      </c>
      <c r="C15" s="37">
        <f aca="true" t="shared" si="3" ref="C15:C26">SUM(D15:E15)</f>
        <v>1</v>
      </c>
      <c r="D15" s="37">
        <v>0</v>
      </c>
      <c r="E15" s="70">
        <v>1</v>
      </c>
      <c r="F15" s="70">
        <v>0</v>
      </c>
      <c r="G15" s="70">
        <v>0</v>
      </c>
      <c r="H15" s="37">
        <f aca="true" t="shared" si="4" ref="H15:H22">SUM(J15:Q15)</f>
        <v>1</v>
      </c>
      <c r="I15" s="37">
        <f aca="true" t="shared" si="5" ref="I15:I22">SUM(J15:P15)</f>
        <v>1</v>
      </c>
      <c r="J15" s="70">
        <v>1</v>
      </c>
      <c r="K15" s="70">
        <v>0</v>
      </c>
      <c r="L15" s="70">
        <v>0</v>
      </c>
      <c r="M15" s="70">
        <v>0</v>
      </c>
      <c r="N15" s="70">
        <v>0</v>
      </c>
      <c r="O15" s="70">
        <v>0</v>
      </c>
      <c r="P15" s="37">
        <v>0</v>
      </c>
      <c r="Q15" s="71">
        <v>0</v>
      </c>
      <c r="R15" s="36">
        <f t="shared" si="2"/>
        <v>0</v>
      </c>
      <c r="S15" s="144">
        <f aca="true" t="shared" si="6" ref="S15:S22">(J15+K15)/I15*100</f>
        <v>100</v>
      </c>
      <c r="AE15" s="92"/>
    </row>
    <row r="16" spans="1:19" ht="13.5" customHeight="1">
      <c r="A16" s="163">
        <v>3</v>
      </c>
      <c r="B16" s="69" t="s">
        <v>149</v>
      </c>
      <c r="C16" s="37">
        <f t="shared" si="3"/>
        <v>24</v>
      </c>
      <c r="D16" s="37">
        <v>5</v>
      </c>
      <c r="E16" s="70">
        <v>19</v>
      </c>
      <c r="F16" s="70">
        <v>1</v>
      </c>
      <c r="G16" s="70">
        <v>0</v>
      </c>
      <c r="H16" s="37">
        <f t="shared" si="4"/>
        <v>23</v>
      </c>
      <c r="I16" s="37">
        <f t="shared" si="5"/>
        <v>18</v>
      </c>
      <c r="J16" s="70">
        <v>15</v>
      </c>
      <c r="K16" s="70">
        <v>0</v>
      </c>
      <c r="L16" s="70">
        <v>3</v>
      </c>
      <c r="M16" s="70">
        <v>0</v>
      </c>
      <c r="N16" s="70">
        <v>0</v>
      </c>
      <c r="O16" s="70">
        <v>0</v>
      </c>
      <c r="P16" s="37">
        <v>0</v>
      </c>
      <c r="Q16" s="71">
        <v>5</v>
      </c>
      <c r="R16" s="36">
        <f t="shared" si="2"/>
        <v>8</v>
      </c>
      <c r="S16" s="144">
        <f t="shared" si="6"/>
        <v>83.33333333333334</v>
      </c>
    </row>
    <row r="17" spans="1:19" ht="13.5" customHeight="1">
      <c r="A17" s="163">
        <v>4</v>
      </c>
      <c r="B17" s="69" t="s">
        <v>116</v>
      </c>
      <c r="C17" s="37">
        <f t="shared" si="3"/>
        <v>125</v>
      </c>
      <c r="D17" s="37">
        <v>51</v>
      </c>
      <c r="E17" s="70">
        <v>74</v>
      </c>
      <c r="F17" s="70">
        <v>3</v>
      </c>
      <c r="G17" s="70">
        <v>0</v>
      </c>
      <c r="H17" s="37">
        <f t="shared" si="4"/>
        <v>122</v>
      </c>
      <c r="I17" s="37">
        <f t="shared" si="5"/>
        <v>85</v>
      </c>
      <c r="J17" s="70">
        <v>55</v>
      </c>
      <c r="K17" s="70">
        <v>0</v>
      </c>
      <c r="L17" s="70">
        <v>28</v>
      </c>
      <c r="M17" s="70">
        <v>2</v>
      </c>
      <c r="N17" s="70">
        <v>0</v>
      </c>
      <c r="O17" s="70">
        <v>0</v>
      </c>
      <c r="P17" s="37">
        <v>0</v>
      </c>
      <c r="Q17" s="71">
        <v>37</v>
      </c>
      <c r="R17" s="36">
        <f t="shared" si="2"/>
        <v>67</v>
      </c>
      <c r="S17" s="144">
        <f t="shared" si="6"/>
        <v>64.70588235294117</v>
      </c>
    </row>
    <row r="18" spans="1:19" ht="13.5" customHeight="1">
      <c r="A18" s="163">
        <v>5</v>
      </c>
      <c r="B18" s="69" t="s">
        <v>152</v>
      </c>
      <c r="C18" s="37">
        <f t="shared" si="3"/>
        <v>15</v>
      </c>
      <c r="D18" s="37">
        <v>6</v>
      </c>
      <c r="E18" s="70">
        <v>9</v>
      </c>
      <c r="F18" s="70">
        <v>0</v>
      </c>
      <c r="G18" s="70">
        <v>0</v>
      </c>
      <c r="H18" s="37">
        <f t="shared" si="4"/>
        <v>15</v>
      </c>
      <c r="I18" s="37">
        <f t="shared" si="5"/>
        <v>4</v>
      </c>
      <c r="J18" s="70">
        <v>4</v>
      </c>
      <c r="K18" s="70">
        <v>0</v>
      </c>
      <c r="L18" s="70">
        <v>0</v>
      </c>
      <c r="M18" s="70">
        <v>0</v>
      </c>
      <c r="N18" s="70">
        <v>0</v>
      </c>
      <c r="O18" s="70">
        <v>0</v>
      </c>
      <c r="P18" s="37">
        <v>0</v>
      </c>
      <c r="Q18" s="71">
        <v>11</v>
      </c>
      <c r="R18" s="36">
        <f t="shared" si="2"/>
        <v>11</v>
      </c>
      <c r="S18" s="144">
        <f t="shared" si="6"/>
        <v>100</v>
      </c>
    </row>
    <row r="19" spans="1:19" ht="13.5" customHeight="1">
      <c r="A19" s="163">
        <v>6</v>
      </c>
      <c r="B19" s="69" t="s">
        <v>153</v>
      </c>
      <c r="C19" s="37">
        <f t="shared" si="3"/>
        <v>10</v>
      </c>
      <c r="D19" s="37">
        <v>2</v>
      </c>
      <c r="E19" s="70">
        <v>8</v>
      </c>
      <c r="F19" s="70">
        <v>0</v>
      </c>
      <c r="G19" s="70">
        <v>0</v>
      </c>
      <c r="H19" s="37">
        <f t="shared" si="4"/>
        <v>10</v>
      </c>
      <c r="I19" s="37">
        <f t="shared" si="5"/>
        <v>8</v>
      </c>
      <c r="J19" s="70">
        <v>7</v>
      </c>
      <c r="K19" s="70">
        <v>0</v>
      </c>
      <c r="L19" s="70">
        <v>1</v>
      </c>
      <c r="M19" s="70">
        <v>0</v>
      </c>
      <c r="N19" s="70">
        <v>0</v>
      </c>
      <c r="O19" s="70">
        <v>0</v>
      </c>
      <c r="P19" s="37">
        <v>0</v>
      </c>
      <c r="Q19" s="71">
        <v>2</v>
      </c>
      <c r="R19" s="36">
        <f t="shared" si="2"/>
        <v>3</v>
      </c>
      <c r="S19" s="144">
        <f t="shared" si="6"/>
        <v>87.5</v>
      </c>
    </row>
    <row r="20" spans="1:19" ht="13.5" customHeight="1">
      <c r="A20" s="163">
        <v>7</v>
      </c>
      <c r="B20" s="69" t="s">
        <v>180</v>
      </c>
      <c r="C20" s="37">
        <f t="shared" si="3"/>
        <v>7</v>
      </c>
      <c r="D20" s="37">
        <v>0</v>
      </c>
      <c r="E20" s="70">
        <v>7</v>
      </c>
      <c r="F20" s="70">
        <v>0</v>
      </c>
      <c r="G20" s="70">
        <v>0</v>
      </c>
      <c r="H20" s="37">
        <f t="shared" si="4"/>
        <v>7</v>
      </c>
      <c r="I20" s="37">
        <f t="shared" si="5"/>
        <v>7</v>
      </c>
      <c r="J20" s="70">
        <v>7</v>
      </c>
      <c r="K20" s="70">
        <v>0</v>
      </c>
      <c r="L20" s="70">
        <v>0</v>
      </c>
      <c r="M20" s="70">
        <v>0</v>
      </c>
      <c r="N20" s="70">
        <v>0</v>
      </c>
      <c r="O20" s="70">
        <v>0</v>
      </c>
      <c r="P20" s="37">
        <v>0</v>
      </c>
      <c r="Q20" s="71">
        <v>0</v>
      </c>
      <c r="R20" s="36">
        <f t="shared" si="2"/>
        <v>0</v>
      </c>
      <c r="S20" s="144">
        <f t="shared" si="6"/>
        <v>100</v>
      </c>
    </row>
    <row r="21" spans="1:19" ht="13.5" customHeight="1">
      <c r="A21" s="163">
        <v>8</v>
      </c>
      <c r="B21" s="69" t="s">
        <v>150</v>
      </c>
      <c r="C21" s="37">
        <f t="shared" si="3"/>
        <v>17</v>
      </c>
      <c r="D21" s="37">
        <v>7</v>
      </c>
      <c r="E21" s="70">
        <v>10</v>
      </c>
      <c r="F21" s="70">
        <v>2</v>
      </c>
      <c r="G21" s="70">
        <v>0</v>
      </c>
      <c r="H21" s="37">
        <f t="shared" si="4"/>
        <v>15</v>
      </c>
      <c r="I21" s="37">
        <f t="shared" si="5"/>
        <v>11</v>
      </c>
      <c r="J21" s="70">
        <v>10</v>
      </c>
      <c r="K21" s="70">
        <v>0</v>
      </c>
      <c r="L21" s="70">
        <v>1</v>
      </c>
      <c r="M21" s="70">
        <v>0</v>
      </c>
      <c r="N21" s="70">
        <v>0</v>
      </c>
      <c r="O21" s="70">
        <v>0</v>
      </c>
      <c r="P21" s="37">
        <v>0</v>
      </c>
      <c r="Q21" s="71">
        <v>4</v>
      </c>
      <c r="R21" s="36">
        <f t="shared" si="2"/>
        <v>5</v>
      </c>
      <c r="S21" s="144">
        <f t="shared" si="6"/>
        <v>90.9090909090909</v>
      </c>
    </row>
    <row r="22" spans="1:19" ht="13.5" customHeight="1">
      <c r="A22" s="163">
        <v>9</v>
      </c>
      <c r="B22" s="69" t="s">
        <v>178</v>
      </c>
      <c r="C22" s="37">
        <f t="shared" si="3"/>
        <v>7</v>
      </c>
      <c r="D22" s="37">
        <v>0</v>
      </c>
      <c r="E22" s="70">
        <v>7</v>
      </c>
      <c r="F22" s="70">
        <v>0</v>
      </c>
      <c r="G22" s="70">
        <v>0</v>
      </c>
      <c r="H22" s="37">
        <f t="shared" si="4"/>
        <v>7</v>
      </c>
      <c r="I22" s="37">
        <f t="shared" si="5"/>
        <v>7</v>
      </c>
      <c r="J22" s="70">
        <v>7</v>
      </c>
      <c r="K22" s="70">
        <v>0</v>
      </c>
      <c r="L22" s="70">
        <v>0</v>
      </c>
      <c r="M22" s="70">
        <v>0</v>
      </c>
      <c r="N22" s="70">
        <v>0</v>
      </c>
      <c r="O22" s="70">
        <v>0</v>
      </c>
      <c r="P22" s="37">
        <v>0</v>
      </c>
      <c r="Q22" s="71">
        <v>0</v>
      </c>
      <c r="R22" s="36">
        <f t="shared" si="2"/>
        <v>0</v>
      </c>
      <c r="S22" s="144">
        <f t="shared" si="6"/>
        <v>100</v>
      </c>
    </row>
    <row r="23" spans="1:19" ht="13.5" customHeight="1">
      <c r="A23" s="163">
        <v>10</v>
      </c>
      <c r="B23" s="69" t="s">
        <v>169</v>
      </c>
      <c r="C23" s="37">
        <f>SUM(D23:E23)</f>
        <v>3</v>
      </c>
      <c r="D23" s="37">
        <v>1</v>
      </c>
      <c r="E23" s="70">
        <v>2</v>
      </c>
      <c r="F23" s="70">
        <v>0</v>
      </c>
      <c r="G23" s="70">
        <v>0</v>
      </c>
      <c r="H23" s="37">
        <f>SUM(J23:Q23)</f>
        <v>3</v>
      </c>
      <c r="I23" s="37">
        <f>SUM(J23:P23)</f>
        <v>2</v>
      </c>
      <c r="J23" s="70">
        <v>2</v>
      </c>
      <c r="K23" s="70">
        <v>0</v>
      </c>
      <c r="L23" s="70">
        <v>0</v>
      </c>
      <c r="M23" s="70">
        <v>0</v>
      </c>
      <c r="N23" s="70">
        <v>0</v>
      </c>
      <c r="O23" s="70">
        <v>0</v>
      </c>
      <c r="P23" s="37">
        <v>0</v>
      </c>
      <c r="Q23" s="71">
        <v>1</v>
      </c>
      <c r="R23" s="36">
        <f>SUM(L23:Q23)</f>
        <v>1</v>
      </c>
      <c r="S23" s="144">
        <f>(J23+K23)/I23*100</f>
        <v>100</v>
      </c>
    </row>
    <row r="24" spans="1:19" ht="18" customHeight="1">
      <c r="A24" s="163">
        <v>11</v>
      </c>
      <c r="B24" s="69" t="s">
        <v>148</v>
      </c>
      <c r="C24" s="37">
        <f t="shared" si="3"/>
        <v>188</v>
      </c>
      <c r="D24" s="37">
        <v>82</v>
      </c>
      <c r="E24" s="70">
        <v>106</v>
      </c>
      <c r="F24" s="70">
        <v>3</v>
      </c>
      <c r="G24" s="70">
        <v>0</v>
      </c>
      <c r="H24" s="37">
        <f>SUM(J24:Q24)</f>
        <v>185</v>
      </c>
      <c r="I24" s="37">
        <f>SUM(J24:P24)</f>
        <v>111</v>
      </c>
      <c r="J24" s="70">
        <v>83</v>
      </c>
      <c r="K24" s="70">
        <v>0</v>
      </c>
      <c r="L24" s="70">
        <v>28</v>
      </c>
      <c r="M24" s="70">
        <v>0</v>
      </c>
      <c r="N24" s="70">
        <v>0</v>
      </c>
      <c r="O24" s="70">
        <v>0</v>
      </c>
      <c r="P24" s="37">
        <v>0</v>
      </c>
      <c r="Q24" s="71">
        <v>74</v>
      </c>
      <c r="R24" s="36">
        <f>SUM(L24:Q24)</f>
        <v>102</v>
      </c>
      <c r="S24" s="144">
        <f>(J24+K24)/I24*100</f>
        <v>74.77477477477478</v>
      </c>
    </row>
    <row r="25" spans="1:19" ht="18" customHeight="1">
      <c r="A25" s="163">
        <v>12</v>
      </c>
      <c r="B25" s="69" t="s">
        <v>193</v>
      </c>
      <c r="C25" s="37">
        <f>SUM(D25:E25)</f>
        <v>20</v>
      </c>
      <c r="D25" s="37">
        <v>2</v>
      </c>
      <c r="E25" s="70">
        <v>18</v>
      </c>
      <c r="F25" s="70">
        <v>0</v>
      </c>
      <c r="G25" s="70">
        <v>0</v>
      </c>
      <c r="H25" s="37">
        <f>SUM(J25:Q25)</f>
        <v>20</v>
      </c>
      <c r="I25" s="37">
        <f>SUM(J25:P25)</f>
        <v>19</v>
      </c>
      <c r="J25" s="70">
        <v>15</v>
      </c>
      <c r="K25" s="70">
        <v>0</v>
      </c>
      <c r="L25" s="70">
        <v>4</v>
      </c>
      <c r="M25" s="70">
        <v>0</v>
      </c>
      <c r="N25" s="70">
        <v>0</v>
      </c>
      <c r="O25" s="70">
        <v>0</v>
      </c>
      <c r="P25" s="37">
        <v>0</v>
      </c>
      <c r="Q25" s="71">
        <v>1</v>
      </c>
      <c r="R25" s="36">
        <f>SUM(L25:Q25)</f>
        <v>5</v>
      </c>
      <c r="S25" s="144">
        <f>(J25+K25)/I25*100</f>
        <v>78.94736842105263</v>
      </c>
    </row>
    <row r="26" spans="1:19" ht="13.5" customHeight="1">
      <c r="A26" s="163">
        <v>13</v>
      </c>
      <c r="B26" s="69" t="s">
        <v>194</v>
      </c>
      <c r="C26" s="37">
        <f t="shared" si="3"/>
        <v>6</v>
      </c>
      <c r="D26" s="37">
        <v>0</v>
      </c>
      <c r="E26" s="70">
        <v>6</v>
      </c>
      <c r="F26" s="70">
        <v>0</v>
      </c>
      <c r="G26" s="70">
        <v>0</v>
      </c>
      <c r="H26" s="37">
        <f>SUM(J26:Q26)</f>
        <v>6</v>
      </c>
      <c r="I26" s="37">
        <f>SUM(J26:P26)</f>
        <v>6</v>
      </c>
      <c r="J26" s="70">
        <v>6</v>
      </c>
      <c r="K26" s="70">
        <v>0</v>
      </c>
      <c r="L26" s="70">
        <v>0</v>
      </c>
      <c r="M26" s="70">
        <v>0</v>
      </c>
      <c r="N26" s="70">
        <v>0</v>
      </c>
      <c r="O26" s="70">
        <v>0</v>
      </c>
      <c r="P26" s="37">
        <v>0</v>
      </c>
      <c r="Q26" s="71">
        <v>0</v>
      </c>
      <c r="R26" s="36">
        <f>SUM(L26:Q26)</f>
        <v>0</v>
      </c>
      <c r="S26" s="144">
        <f>(J26+K26)/I26*100</f>
        <v>100</v>
      </c>
    </row>
    <row r="27" spans="1:19" ht="17.25" customHeight="1">
      <c r="A27" s="68"/>
      <c r="B27" s="72"/>
      <c r="C27" s="37">
        <f>SUM(D27:E27)</f>
        <v>0</v>
      </c>
      <c r="D27" s="37"/>
      <c r="E27" s="70"/>
      <c r="F27" s="70"/>
      <c r="G27" s="70"/>
      <c r="H27" s="37">
        <f>SUM(J27:Q27)</f>
        <v>0</v>
      </c>
      <c r="I27" s="37">
        <f>SUM(J27:P27)</f>
        <v>0</v>
      </c>
      <c r="J27" s="70"/>
      <c r="K27" s="70"/>
      <c r="L27" s="70"/>
      <c r="M27" s="70"/>
      <c r="N27" s="70"/>
      <c r="O27" s="70"/>
      <c r="P27" s="37"/>
      <c r="Q27" s="71"/>
      <c r="R27" s="37">
        <f>SUM(L27:Q27)</f>
        <v>0</v>
      </c>
      <c r="S27" s="144"/>
    </row>
    <row r="28" spans="1:31" s="113" customFormat="1" ht="17.25" customHeight="1">
      <c r="A28" s="66" t="s">
        <v>92</v>
      </c>
      <c r="B28" s="67" t="s">
        <v>113</v>
      </c>
      <c r="C28" s="36">
        <f aca="true" t="shared" si="7" ref="C28:R28">C29+C35+C41+C47+C54+C62+C73+C82+C90+C98+C106+C115</f>
        <v>25033</v>
      </c>
      <c r="D28" s="36">
        <f t="shared" si="7"/>
        <v>8072</v>
      </c>
      <c r="E28" s="36">
        <f t="shared" si="7"/>
        <v>16961</v>
      </c>
      <c r="F28" s="36">
        <f t="shared" si="7"/>
        <v>141</v>
      </c>
      <c r="G28" s="36">
        <f t="shared" si="7"/>
        <v>0</v>
      </c>
      <c r="H28" s="36">
        <f t="shared" si="7"/>
        <v>24892</v>
      </c>
      <c r="I28" s="36">
        <f t="shared" si="7"/>
        <v>18349</v>
      </c>
      <c r="J28" s="36">
        <f t="shared" si="7"/>
        <v>14187</v>
      </c>
      <c r="K28" s="36">
        <f t="shared" si="7"/>
        <v>362</v>
      </c>
      <c r="L28" s="36">
        <f t="shared" si="7"/>
        <v>3679</v>
      </c>
      <c r="M28" s="36">
        <f t="shared" si="7"/>
        <v>117</v>
      </c>
      <c r="N28" s="36">
        <f t="shared" si="7"/>
        <v>4</v>
      </c>
      <c r="O28" s="36">
        <f t="shared" si="7"/>
        <v>0</v>
      </c>
      <c r="P28" s="36">
        <f t="shared" si="7"/>
        <v>0</v>
      </c>
      <c r="Q28" s="36">
        <f t="shared" si="7"/>
        <v>6543</v>
      </c>
      <c r="R28" s="36">
        <f t="shared" si="7"/>
        <v>10343</v>
      </c>
      <c r="S28" s="143">
        <f aca="true" t="shared" si="8" ref="S28:S54">(J28+K28)/I28*100</f>
        <v>79.2904245462968</v>
      </c>
      <c r="T28" s="111"/>
      <c r="U28" s="111"/>
      <c r="V28" s="111"/>
      <c r="W28" s="111"/>
      <c r="X28" s="111"/>
      <c r="Y28" s="111"/>
      <c r="Z28" s="111"/>
      <c r="AA28" s="111"/>
      <c r="AB28" s="111"/>
      <c r="AC28" s="111"/>
      <c r="AD28" s="111"/>
      <c r="AE28" s="112"/>
    </row>
    <row r="29" spans="1:31" s="110" customFormat="1" ht="17.25" customHeight="1">
      <c r="A29" s="178" t="s">
        <v>0</v>
      </c>
      <c r="B29" s="179" t="s">
        <v>91</v>
      </c>
      <c r="C29" s="84">
        <f>SUM(C30:C34)</f>
        <v>1152</v>
      </c>
      <c r="D29" s="84">
        <f>SUM(D30:D34)</f>
        <v>428</v>
      </c>
      <c r="E29" s="84">
        <f>SUM(E30:E34)</f>
        <v>724</v>
      </c>
      <c r="F29" s="84">
        <f>SUM(F30:F34)</f>
        <v>0</v>
      </c>
      <c r="G29" s="84">
        <f>SUM(G30:G34)</f>
        <v>0</v>
      </c>
      <c r="H29" s="84">
        <f aca="true" t="shared" si="9" ref="H29:H54">SUM(J29:Q29)</f>
        <v>1152</v>
      </c>
      <c r="I29" s="84">
        <f aca="true" t="shared" si="10" ref="I29:I54">SUM(J29:P29)</f>
        <v>842</v>
      </c>
      <c r="J29" s="84">
        <f aca="true" t="shared" si="11" ref="J29:Q29">SUM(J30:J34)</f>
        <v>645</v>
      </c>
      <c r="K29" s="84">
        <f t="shared" si="11"/>
        <v>18</v>
      </c>
      <c r="L29" s="84">
        <f t="shared" si="11"/>
        <v>177</v>
      </c>
      <c r="M29" s="84">
        <f t="shared" si="11"/>
        <v>2</v>
      </c>
      <c r="N29" s="84">
        <f t="shared" si="11"/>
        <v>0</v>
      </c>
      <c r="O29" s="84">
        <f t="shared" si="11"/>
        <v>0</v>
      </c>
      <c r="P29" s="84">
        <f t="shared" si="11"/>
        <v>0</v>
      </c>
      <c r="Q29" s="84">
        <f t="shared" si="11"/>
        <v>310</v>
      </c>
      <c r="R29" s="84">
        <f aca="true" t="shared" si="12" ref="R29:R54">SUM(L29:Q29)</f>
        <v>489</v>
      </c>
      <c r="S29" s="154">
        <f t="shared" si="8"/>
        <v>78.74109263657957</v>
      </c>
      <c r="T29" s="108"/>
      <c r="U29" s="108"/>
      <c r="V29" s="108"/>
      <c r="W29" s="108"/>
      <c r="X29" s="108"/>
      <c r="Y29" s="108"/>
      <c r="Z29" s="108"/>
      <c r="AA29" s="108"/>
      <c r="AB29" s="108"/>
      <c r="AC29" s="108"/>
      <c r="AD29" s="108"/>
      <c r="AE29" s="109"/>
    </row>
    <row r="30" spans="1:31" ht="17.25" customHeight="1">
      <c r="A30" s="163" t="s">
        <v>26</v>
      </c>
      <c r="B30" s="72" t="s">
        <v>145</v>
      </c>
      <c r="C30" s="37">
        <f>SUM(D30:E30)</f>
        <v>47</v>
      </c>
      <c r="D30" s="37">
        <v>2</v>
      </c>
      <c r="E30" s="37">
        <v>45</v>
      </c>
      <c r="F30" s="70">
        <v>0</v>
      </c>
      <c r="G30" s="70">
        <f>1-1</f>
        <v>0</v>
      </c>
      <c r="H30" s="37">
        <f t="shared" si="9"/>
        <v>47</v>
      </c>
      <c r="I30" s="37">
        <f t="shared" si="10"/>
        <v>47</v>
      </c>
      <c r="J30" s="70">
        <v>46</v>
      </c>
      <c r="K30" s="70">
        <v>0</v>
      </c>
      <c r="L30" s="70">
        <v>1</v>
      </c>
      <c r="M30" s="70">
        <v>0</v>
      </c>
      <c r="N30" s="70">
        <v>0</v>
      </c>
      <c r="O30" s="70">
        <v>0</v>
      </c>
      <c r="P30" s="37">
        <v>0</v>
      </c>
      <c r="Q30" s="71">
        <v>0</v>
      </c>
      <c r="R30" s="37">
        <f t="shared" si="12"/>
        <v>1</v>
      </c>
      <c r="S30" s="144">
        <f t="shared" si="8"/>
        <v>97.87234042553192</v>
      </c>
      <c r="AE30" s="92"/>
    </row>
    <row r="31" spans="1:31" ht="17.25" customHeight="1">
      <c r="A31" s="163" t="s">
        <v>27</v>
      </c>
      <c r="B31" s="72" t="s">
        <v>179</v>
      </c>
      <c r="C31" s="37">
        <f>SUM(D31:E31)</f>
        <v>398</v>
      </c>
      <c r="D31" s="37">
        <v>126</v>
      </c>
      <c r="E31" s="37">
        <v>272</v>
      </c>
      <c r="F31" s="70">
        <v>0</v>
      </c>
      <c r="G31" s="70">
        <f>1-1</f>
        <v>0</v>
      </c>
      <c r="H31" s="37">
        <f>SUM(J31:Q31)</f>
        <v>398</v>
      </c>
      <c r="I31" s="37">
        <f>SUM(J31:P31)</f>
        <v>307</v>
      </c>
      <c r="J31" s="70">
        <v>222</v>
      </c>
      <c r="K31" s="70">
        <v>2</v>
      </c>
      <c r="L31" s="70">
        <v>82</v>
      </c>
      <c r="M31" s="70">
        <v>1</v>
      </c>
      <c r="N31" s="70">
        <v>0</v>
      </c>
      <c r="O31" s="70">
        <v>0</v>
      </c>
      <c r="P31" s="37">
        <v>0</v>
      </c>
      <c r="Q31" s="71">
        <v>91</v>
      </c>
      <c r="R31" s="37">
        <f>SUM(L31:Q31)</f>
        <v>174</v>
      </c>
      <c r="S31" s="144">
        <f>(J31+K31)/I31*100</f>
        <v>72.9641693811075</v>
      </c>
      <c r="AE31" s="92"/>
    </row>
    <row r="32" spans="1:31" ht="17.25" customHeight="1">
      <c r="A32" s="163" t="s">
        <v>28</v>
      </c>
      <c r="B32" s="72" t="s">
        <v>146</v>
      </c>
      <c r="C32" s="37">
        <f>SUM(D32:E32)</f>
        <v>389</v>
      </c>
      <c r="D32" s="37">
        <v>223</v>
      </c>
      <c r="E32" s="37">
        <v>166</v>
      </c>
      <c r="F32" s="70">
        <v>0</v>
      </c>
      <c r="G32" s="70">
        <f>1-1</f>
        <v>0</v>
      </c>
      <c r="H32" s="37">
        <f>SUM(J32:Q32)</f>
        <v>389</v>
      </c>
      <c r="I32" s="37">
        <f>SUM(J32:P32)</f>
        <v>245</v>
      </c>
      <c r="J32" s="70">
        <v>166</v>
      </c>
      <c r="K32" s="70">
        <v>11</v>
      </c>
      <c r="L32" s="70">
        <v>68</v>
      </c>
      <c r="M32" s="70">
        <v>0</v>
      </c>
      <c r="N32" s="70">
        <v>0</v>
      </c>
      <c r="O32" s="70">
        <v>0</v>
      </c>
      <c r="P32" s="37">
        <v>0</v>
      </c>
      <c r="Q32" s="71">
        <v>144</v>
      </c>
      <c r="R32" s="37">
        <f>SUM(L32:Q32)</f>
        <v>212</v>
      </c>
      <c r="S32" s="144">
        <f>(J32+K32)/I32*100</f>
        <v>72.24489795918367</v>
      </c>
      <c r="AE32" s="92"/>
    </row>
    <row r="33" spans="1:19" ht="17.25" customHeight="1">
      <c r="A33" s="163" t="s">
        <v>39</v>
      </c>
      <c r="B33" s="72" t="s">
        <v>195</v>
      </c>
      <c r="C33" s="37">
        <f>SUM(D33:E33)</f>
        <v>318</v>
      </c>
      <c r="D33" s="37">
        <v>77</v>
      </c>
      <c r="E33" s="37">
        <v>241</v>
      </c>
      <c r="F33" s="70">
        <v>0</v>
      </c>
      <c r="G33" s="70">
        <f>1-1</f>
        <v>0</v>
      </c>
      <c r="H33" s="37">
        <f>SUM(J33:Q33)</f>
        <v>318</v>
      </c>
      <c r="I33" s="37">
        <f>SUM(J33:P33)</f>
        <v>243</v>
      </c>
      <c r="J33" s="70">
        <v>211</v>
      </c>
      <c r="K33" s="70">
        <v>5</v>
      </c>
      <c r="L33" s="70">
        <v>26</v>
      </c>
      <c r="M33" s="70">
        <v>1</v>
      </c>
      <c r="N33" s="70">
        <v>0</v>
      </c>
      <c r="O33" s="70">
        <v>0</v>
      </c>
      <c r="P33" s="37">
        <v>0</v>
      </c>
      <c r="Q33" s="71">
        <v>75</v>
      </c>
      <c r="R33" s="37">
        <f>SUM(L33:Q33)</f>
        <v>102</v>
      </c>
      <c r="S33" s="144">
        <f>(J33+K33)/I33*100</f>
        <v>88.88888888888889</v>
      </c>
    </row>
    <row r="34" spans="1:19" ht="17.25" customHeight="1">
      <c r="A34" s="68"/>
      <c r="B34" s="72"/>
      <c r="C34" s="37">
        <f>SUM(D34:E34)</f>
        <v>0</v>
      </c>
      <c r="D34" s="37"/>
      <c r="E34" s="70"/>
      <c r="F34" s="70"/>
      <c r="G34" s="70"/>
      <c r="H34" s="37">
        <f t="shared" si="9"/>
        <v>0</v>
      </c>
      <c r="I34" s="37">
        <f t="shared" si="10"/>
        <v>0</v>
      </c>
      <c r="J34" s="70"/>
      <c r="K34" s="70"/>
      <c r="L34" s="70"/>
      <c r="M34" s="70"/>
      <c r="N34" s="70"/>
      <c r="O34" s="70"/>
      <c r="P34" s="37"/>
      <c r="Q34" s="71"/>
      <c r="R34" s="37">
        <f t="shared" si="12"/>
        <v>0</v>
      </c>
      <c r="S34" s="144"/>
    </row>
    <row r="35" spans="1:31" s="113" customFormat="1" ht="17.25" customHeight="1">
      <c r="A35" s="66" t="s">
        <v>1</v>
      </c>
      <c r="B35" s="67" t="s">
        <v>93</v>
      </c>
      <c r="C35" s="36">
        <f>SUM(C36:C40)</f>
        <v>1034</v>
      </c>
      <c r="D35" s="36">
        <f>SUM(D36:D40)</f>
        <v>372</v>
      </c>
      <c r="E35" s="36">
        <f>SUM(E36:E40)</f>
        <v>662</v>
      </c>
      <c r="F35" s="36">
        <f>SUM(F36:F40)</f>
        <v>10</v>
      </c>
      <c r="G35" s="36">
        <f>SUM(G36:G40)</f>
        <v>0</v>
      </c>
      <c r="H35" s="36">
        <f t="shared" si="9"/>
        <v>1024</v>
      </c>
      <c r="I35" s="36">
        <f t="shared" si="10"/>
        <v>828</v>
      </c>
      <c r="J35" s="36">
        <f aca="true" t="shared" si="13" ref="J35:Q35">SUM(J36:J40)</f>
        <v>573</v>
      </c>
      <c r="K35" s="36">
        <f t="shared" si="13"/>
        <v>14</v>
      </c>
      <c r="L35" s="36">
        <f t="shared" si="13"/>
        <v>207</v>
      </c>
      <c r="M35" s="36">
        <f t="shared" si="13"/>
        <v>34</v>
      </c>
      <c r="N35" s="36">
        <f t="shared" si="13"/>
        <v>0</v>
      </c>
      <c r="O35" s="36">
        <f t="shared" si="13"/>
        <v>0</v>
      </c>
      <c r="P35" s="36">
        <f t="shared" si="13"/>
        <v>0</v>
      </c>
      <c r="Q35" s="36">
        <f t="shared" si="13"/>
        <v>196</v>
      </c>
      <c r="R35" s="36">
        <f t="shared" si="12"/>
        <v>437</v>
      </c>
      <c r="S35" s="143">
        <f t="shared" si="8"/>
        <v>70.89371980676329</v>
      </c>
      <c r="T35" s="111"/>
      <c r="U35" s="111"/>
      <c r="V35" s="111"/>
      <c r="W35" s="111"/>
      <c r="X35" s="111"/>
      <c r="Y35" s="111"/>
      <c r="Z35" s="111"/>
      <c r="AA35" s="111"/>
      <c r="AB35" s="111"/>
      <c r="AC35" s="111"/>
      <c r="AD35" s="111"/>
      <c r="AE35" s="112"/>
    </row>
    <row r="36" spans="1:19" ht="17.25" customHeight="1">
      <c r="A36" s="68" t="s">
        <v>26</v>
      </c>
      <c r="B36" s="72" t="s">
        <v>142</v>
      </c>
      <c r="C36" s="37">
        <f>SUM(D36:E36)</f>
        <v>0</v>
      </c>
      <c r="D36" s="155"/>
      <c r="E36" s="155"/>
      <c r="F36" s="155">
        <v>0</v>
      </c>
      <c r="G36" s="70"/>
      <c r="H36" s="37">
        <f t="shared" si="9"/>
        <v>0</v>
      </c>
      <c r="I36" s="37">
        <f t="shared" si="10"/>
        <v>0</v>
      </c>
      <c r="J36" s="155">
        <v>0</v>
      </c>
      <c r="K36" s="155">
        <v>0</v>
      </c>
      <c r="L36" s="155"/>
      <c r="M36" s="155">
        <v>0</v>
      </c>
      <c r="N36" s="155"/>
      <c r="O36" s="155"/>
      <c r="P36" s="155"/>
      <c r="Q36" s="156"/>
      <c r="R36" s="37">
        <f t="shared" si="12"/>
        <v>0</v>
      </c>
      <c r="S36" s="144" t="e">
        <f t="shared" si="8"/>
        <v>#DIV/0!</v>
      </c>
    </row>
    <row r="37" spans="1:19" ht="17.25" customHeight="1">
      <c r="A37" s="68" t="s">
        <v>27</v>
      </c>
      <c r="B37" s="72" t="s">
        <v>172</v>
      </c>
      <c r="C37" s="37">
        <f>SUM(D37:E37)</f>
        <v>441</v>
      </c>
      <c r="D37" s="155">
        <v>168</v>
      </c>
      <c r="E37" s="155">
        <v>273</v>
      </c>
      <c r="F37" s="155">
        <v>8</v>
      </c>
      <c r="G37" s="70"/>
      <c r="H37" s="37">
        <f t="shared" si="9"/>
        <v>433</v>
      </c>
      <c r="I37" s="37">
        <f t="shared" si="10"/>
        <v>339</v>
      </c>
      <c r="J37" s="155">
        <v>250</v>
      </c>
      <c r="K37" s="155">
        <v>10</v>
      </c>
      <c r="L37" s="155">
        <v>76</v>
      </c>
      <c r="M37" s="155">
        <v>3</v>
      </c>
      <c r="N37" s="155"/>
      <c r="O37" s="155"/>
      <c r="P37" s="155">
        <v>0</v>
      </c>
      <c r="Q37" s="156">
        <v>94</v>
      </c>
      <c r="R37" s="37">
        <f t="shared" si="12"/>
        <v>173</v>
      </c>
      <c r="S37" s="144">
        <f t="shared" si="8"/>
        <v>76.69616519174042</v>
      </c>
    </row>
    <row r="38" spans="1:19" ht="17.25" customHeight="1">
      <c r="A38" s="68" t="s">
        <v>28</v>
      </c>
      <c r="B38" s="72" t="s">
        <v>173</v>
      </c>
      <c r="C38" s="37">
        <f>SUM(D38:E38)</f>
        <v>295</v>
      </c>
      <c r="D38" s="155">
        <v>95</v>
      </c>
      <c r="E38" s="155">
        <v>200</v>
      </c>
      <c r="F38" s="155">
        <v>2</v>
      </c>
      <c r="G38" s="70"/>
      <c r="H38" s="37">
        <f>SUM(J38:Q38)</f>
        <v>293</v>
      </c>
      <c r="I38" s="37">
        <f>SUM(J38:P38)</f>
        <v>237</v>
      </c>
      <c r="J38" s="155">
        <v>155</v>
      </c>
      <c r="K38" s="155">
        <v>3</v>
      </c>
      <c r="L38" s="155">
        <v>79</v>
      </c>
      <c r="M38" s="155">
        <v>0</v>
      </c>
      <c r="N38" s="155"/>
      <c r="O38" s="155"/>
      <c r="P38" s="155"/>
      <c r="Q38" s="156">
        <v>56</v>
      </c>
      <c r="R38" s="37">
        <f>SUM(L38:Q38)</f>
        <v>135</v>
      </c>
      <c r="S38" s="144">
        <f>(J38+K38)/I38*100</f>
        <v>66.66666666666666</v>
      </c>
    </row>
    <row r="39" spans="1:19" ht="17.25" customHeight="1">
      <c r="A39" s="68" t="s">
        <v>39</v>
      </c>
      <c r="B39" s="72" t="s">
        <v>192</v>
      </c>
      <c r="C39" s="37">
        <f>SUM(D39:E39)</f>
        <v>298</v>
      </c>
      <c r="D39" s="155">
        <v>109</v>
      </c>
      <c r="E39" s="155">
        <v>189</v>
      </c>
      <c r="F39" s="155"/>
      <c r="G39" s="70"/>
      <c r="H39" s="37">
        <f t="shared" si="9"/>
        <v>298</v>
      </c>
      <c r="I39" s="37">
        <f t="shared" si="10"/>
        <v>252</v>
      </c>
      <c r="J39" s="155">
        <v>168</v>
      </c>
      <c r="K39" s="155">
        <v>1</v>
      </c>
      <c r="L39" s="155">
        <v>52</v>
      </c>
      <c r="M39" s="155">
        <v>31</v>
      </c>
      <c r="N39" s="155"/>
      <c r="O39" s="155"/>
      <c r="P39" s="155"/>
      <c r="Q39" s="156">
        <v>46</v>
      </c>
      <c r="R39" s="37">
        <f t="shared" si="12"/>
        <v>129</v>
      </c>
      <c r="S39" s="144">
        <f t="shared" si="8"/>
        <v>67.06349206349206</v>
      </c>
    </row>
    <row r="40" spans="1:19" ht="17.25" customHeight="1">
      <c r="A40" s="68"/>
      <c r="B40" s="72"/>
      <c r="C40" s="37">
        <f>SUM(D40:E40)</f>
        <v>0</v>
      </c>
      <c r="D40" s="37"/>
      <c r="E40" s="70"/>
      <c r="F40" s="70"/>
      <c r="G40" s="70"/>
      <c r="H40" s="37">
        <f t="shared" si="9"/>
        <v>0</v>
      </c>
      <c r="I40" s="37">
        <f t="shared" si="10"/>
        <v>0</v>
      </c>
      <c r="J40" s="70"/>
      <c r="K40" s="70"/>
      <c r="L40" s="70"/>
      <c r="M40" s="70"/>
      <c r="N40" s="70"/>
      <c r="O40" s="70"/>
      <c r="P40" s="37"/>
      <c r="Q40" s="71"/>
      <c r="R40" s="37">
        <f t="shared" si="12"/>
        <v>0</v>
      </c>
      <c r="S40" s="144"/>
    </row>
    <row r="41" spans="1:31" s="177" customFormat="1" ht="17.25" customHeight="1">
      <c r="A41" s="172" t="s">
        <v>6</v>
      </c>
      <c r="B41" s="173" t="s">
        <v>94</v>
      </c>
      <c r="C41" s="145">
        <f>SUM(C42:C46)</f>
        <v>929</v>
      </c>
      <c r="D41" s="145">
        <f>SUM(D42:D46)</f>
        <v>214</v>
      </c>
      <c r="E41" s="145">
        <f>SUM(E42:E46)</f>
        <v>715</v>
      </c>
      <c r="F41" s="145">
        <f>SUM(F42:F46)</f>
        <v>18</v>
      </c>
      <c r="G41" s="145">
        <f>SUM(G42:G46)</f>
        <v>0</v>
      </c>
      <c r="H41" s="145">
        <f t="shared" si="9"/>
        <v>911</v>
      </c>
      <c r="I41" s="145">
        <f t="shared" si="10"/>
        <v>698</v>
      </c>
      <c r="J41" s="145">
        <f aca="true" t="shared" si="14" ref="J41:Q41">SUM(J42:J46)</f>
        <v>596</v>
      </c>
      <c r="K41" s="145">
        <f t="shared" si="14"/>
        <v>8</v>
      </c>
      <c r="L41" s="145">
        <f t="shared" si="14"/>
        <v>84</v>
      </c>
      <c r="M41" s="145">
        <f t="shared" si="14"/>
        <v>10</v>
      </c>
      <c r="N41" s="145">
        <f t="shared" si="14"/>
        <v>0</v>
      </c>
      <c r="O41" s="145">
        <f t="shared" si="14"/>
        <v>0</v>
      </c>
      <c r="P41" s="145">
        <f t="shared" si="14"/>
        <v>0</v>
      </c>
      <c r="Q41" s="145">
        <f t="shared" si="14"/>
        <v>213</v>
      </c>
      <c r="R41" s="145">
        <f t="shared" si="12"/>
        <v>307</v>
      </c>
      <c r="S41" s="174">
        <f t="shared" si="8"/>
        <v>86.53295128939828</v>
      </c>
      <c r="T41" s="175"/>
      <c r="U41" s="175"/>
      <c r="V41" s="175"/>
      <c r="W41" s="175"/>
      <c r="X41" s="175"/>
      <c r="Y41" s="175"/>
      <c r="Z41" s="175"/>
      <c r="AA41" s="175"/>
      <c r="AB41" s="175"/>
      <c r="AC41" s="175"/>
      <c r="AD41" s="175"/>
      <c r="AE41" s="176"/>
    </row>
    <row r="42" spans="1:19" ht="17.25" customHeight="1">
      <c r="A42" s="163">
        <v>1</v>
      </c>
      <c r="B42" s="72" t="s">
        <v>204</v>
      </c>
      <c r="C42" s="37">
        <f>SUM(D42:E42)</f>
        <v>51</v>
      </c>
      <c r="D42" s="37">
        <v>0</v>
      </c>
      <c r="E42" s="70">
        <v>51</v>
      </c>
      <c r="F42" s="70">
        <v>0</v>
      </c>
      <c r="G42" s="70"/>
      <c r="H42" s="37">
        <f t="shared" si="9"/>
        <v>51</v>
      </c>
      <c r="I42" s="37">
        <f t="shared" si="10"/>
        <v>51</v>
      </c>
      <c r="J42" s="70">
        <v>51</v>
      </c>
      <c r="K42" s="70">
        <v>0</v>
      </c>
      <c r="L42" s="37">
        <v>0</v>
      </c>
      <c r="M42" s="70">
        <v>0</v>
      </c>
      <c r="N42" s="70" t="s">
        <v>203</v>
      </c>
      <c r="O42" s="70"/>
      <c r="P42" s="37"/>
      <c r="Q42" s="71"/>
      <c r="R42" s="145">
        <f t="shared" si="12"/>
        <v>0</v>
      </c>
      <c r="S42" s="144">
        <f t="shared" si="8"/>
        <v>100</v>
      </c>
    </row>
    <row r="43" spans="1:19" ht="17.25" customHeight="1">
      <c r="A43" s="163">
        <v>2</v>
      </c>
      <c r="B43" s="72" t="s">
        <v>141</v>
      </c>
      <c r="C43" s="37">
        <f>SUM(D43:E43)</f>
        <v>325</v>
      </c>
      <c r="D43" s="37">
        <v>64</v>
      </c>
      <c r="E43" s="70">
        <v>261</v>
      </c>
      <c r="F43" s="70">
        <v>5</v>
      </c>
      <c r="G43" s="70"/>
      <c r="H43" s="37">
        <f t="shared" si="9"/>
        <v>320</v>
      </c>
      <c r="I43" s="37">
        <f t="shared" si="10"/>
        <v>253</v>
      </c>
      <c r="J43" s="70">
        <v>208</v>
      </c>
      <c r="K43" s="70">
        <v>2</v>
      </c>
      <c r="L43" s="37">
        <v>37</v>
      </c>
      <c r="M43" s="70">
        <v>6</v>
      </c>
      <c r="N43" s="70">
        <v>0</v>
      </c>
      <c r="O43" s="70"/>
      <c r="P43" s="37">
        <v>0</v>
      </c>
      <c r="Q43" s="71">
        <v>67</v>
      </c>
      <c r="R43" s="145">
        <f t="shared" si="12"/>
        <v>110</v>
      </c>
      <c r="S43" s="144">
        <f t="shared" si="8"/>
        <v>83.00395256916995</v>
      </c>
    </row>
    <row r="44" spans="1:19" ht="17.25" customHeight="1">
      <c r="A44" s="163">
        <v>3</v>
      </c>
      <c r="B44" s="72" t="s">
        <v>143</v>
      </c>
      <c r="C44" s="37">
        <f>SUM(D44:E44)</f>
        <v>403</v>
      </c>
      <c r="D44" s="37">
        <v>94</v>
      </c>
      <c r="E44" s="70">
        <v>309</v>
      </c>
      <c r="F44" s="70">
        <v>7</v>
      </c>
      <c r="G44" s="70"/>
      <c r="H44" s="37">
        <f>SUM(J44:Q44)</f>
        <v>396</v>
      </c>
      <c r="I44" s="37">
        <f>SUM(J44:P44)</f>
        <v>304</v>
      </c>
      <c r="J44" s="70">
        <v>255</v>
      </c>
      <c r="K44" s="70">
        <v>5</v>
      </c>
      <c r="L44" s="37">
        <v>40</v>
      </c>
      <c r="M44" s="70">
        <v>4</v>
      </c>
      <c r="N44" s="70">
        <v>0</v>
      </c>
      <c r="O44" s="70"/>
      <c r="P44" s="37">
        <v>0</v>
      </c>
      <c r="Q44" s="71">
        <v>92</v>
      </c>
      <c r="R44" s="145">
        <f>SUM(L44:Q44)</f>
        <v>136</v>
      </c>
      <c r="S44" s="144">
        <f>(J44+K44)/I44*100</f>
        <v>85.52631578947368</v>
      </c>
    </row>
    <row r="45" spans="1:19" ht="17.25" customHeight="1">
      <c r="A45" s="163">
        <v>4</v>
      </c>
      <c r="B45" s="72" t="s">
        <v>196</v>
      </c>
      <c r="C45" s="37">
        <f>SUM(D45:E45)</f>
        <v>150</v>
      </c>
      <c r="D45" s="37">
        <v>56</v>
      </c>
      <c r="E45" s="70">
        <v>94</v>
      </c>
      <c r="F45" s="70">
        <v>6</v>
      </c>
      <c r="G45" s="70"/>
      <c r="H45" s="37">
        <f t="shared" si="9"/>
        <v>144</v>
      </c>
      <c r="I45" s="37">
        <f t="shared" si="10"/>
        <v>90</v>
      </c>
      <c r="J45" s="70">
        <v>82</v>
      </c>
      <c r="K45" s="70">
        <v>1</v>
      </c>
      <c r="L45" s="70">
        <v>7</v>
      </c>
      <c r="M45" s="70"/>
      <c r="N45" s="70"/>
      <c r="O45" s="70"/>
      <c r="P45" s="37"/>
      <c r="Q45" s="71">
        <v>54</v>
      </c>
      <c r="R45" s="145">
        <f t="shared" si="12"/>
        <v>61</v>
      </c>
      <c r="S45" s="144">
        <f t="shared" si="8"/>
        <v>92.22222222222223</v>
      </c>
    </row>
    <row r="46" spans="1:19" ht="17.25" customHeight="1">
      <c r="A46" s="68"/>
      <c r="B46" s="72"/>
      <c r="C46" s="37">
        <f>SUM(D46:E46)</f>
        <v>0</v>
      </c>
      <c r="D46" s="37"/>
      <c r="E46" s="70"/>
      <c r="F46" s="70"/>
      <c r="G46" s="70"/>
      <c r="H46" s="37">
        <f t="shared" si="9"/>
        <v>0</v>
      </c>
      <c r="I46" s="37">
        <f t="shared" si="10"/>
        <v>0</v>
      </c>
      <c r="J46" s="70"/>
      <c r="K46" s="70"/>
      <c r="L46" s="70"/>
      <c r="M46" s="70"/>
      <c r="N46" s="70"/>
      <c r="O46" s="70"/>
      <c r="P46" s="37"/>
      <c r="Q46" s="71"/>
      <c r="R46" s="37">
        <f t="shared" si="12"/>
        <v>0</v>
      </c>
      <c r="S46" s="144"/>
    </row>
    <row r="47" spans="1:31" s="113" customFormat="1" ht="17.25" customHeight="1">
      <c r="A47" s="66" t="s">
        <v>60</v>
      </c>
      <c r="B47" s="67" t="s">
        <v>95</v>
      </c>
      <c r="C47" s="36">
        <f>SUM(C48:C53)</f>
        <v>1689</v>
      </c>
      <c r="D47" s="36">
        <f>SUM(D48:D53)</f>
        <v>532</v>
      </c>
      <c r="E47" s="36">
        <f>SUM(E48:E53)</f>
        <v>1157</v>
      </c>
      <c r="F47" s="36">
        <f>SUM(F48:F53)</f>
        <v>5</v>
      </c>
      <c r="G47" s="36">
        <f>SUM(G48:G53)</f>
        <v>0</v>
      </c>
      <c r="H47" s="36">
        <f t="shared" si="9"/>
        <v>1684</v>
      </c>
      <c r="I47" s="36">
        <f t="shared" si="10"/>
        <v>1118</v>
      </c>
      <c r="J47" s="36">
        <f aca="true" t="shared" si="15" ref="J47:Q47">SUM(J48:J53)</f>
        <v>921</v>
      </c>
      <c r="K47" s="36">
        <f t="shared" si="15"/>
        <v>11</v>
      </c>
      <c r="L47" s="36">
        <f t="shared" si="15"/>
        <v>182</v>
      </c>
      <c r="M47" s="36">
        <f t="shared" si="15"/>
        <v>4</v>
      </c>
      <c r="N47" s="36">
        <f t="shared" si="15"/>
        <v>0</v>
      </c>
      <c r="O47" s="36">
        <f t="shared" si="15"/>
        <v>0</v>
      </c>
      <c r="P47" s="36">
        <f t="shared" si="15"/>
        <v>0</v>
      </c>
      <c r="Q47" s="36">
        <f t="shared" si="15"/>
        <v>566</v>
      </c>
      <c r="R47" s="36">
        <f t="shared" si="12"/>
        <v>752</v>
      </c>
      <c r="S47" s="143">
        <f t="shared" si="8"/>
        <v>83.36314847942755</v>
      </c>
      <c r="T47" s="111"/>
      <c r="U47" s="111"/>
      <c r="V47" s="111"/>
      <c r="W47" s="111"/>
      <c r="X47" s="111"/>
      <c r="Y47" s="111"/>
      <c r="Z47" s="111"/>
      <c r="AA47" s="111"/>
      <c r="AB47" s="111"/>
      <c r="AC47" s="111"/>
      <c r="AD47" s="111"/>
      <c r="AE47" s="112"/>
    </row>
    <row r="48" spans="1:19" ht="17.25" customHeight="1">
      <c r="A48" s="163" t="s">
        <v>197</v>
      </c>
      <c r="B48" s="72" t="s">
        <v>191</v>
      </c>
      <c r="C48" s="37">
        <f aca="true" t="shared" si="16" ref="C48:C53">SUM(D48:E48)</f>
        <v>521</v>
      </c>
      <c r="D48" s="37">
        <v>175</v>
      </c>
      <c r="E48" s="70">
        <v>346</v>
      </c>
      <c r="F48" s="70">
        <v>2</v>
      </c>
      <c r="G48" s="70"/>
      <c r="H48" s="37">
        <f t="shared" si="9"/>
        <v>519</v>
      </c>
      <c r="I48" s="37">
        <f t="shared" si="10"/>
        <v>320</v>
      </c>
      <c r="J48" s="70">
        <v>260</v>
      </c>
      <c r="K48" s="70">
        <v>6</v>
      </c>
      <c r="L48" s="70">
        <v>54</v>
      </c>
      <c r="M48" s="70">
        <v>0</v>
      </c>
      <c r="N48" s="70">
        <v>0</v>
      </c>
      <c r="O48" s="70">
        <v>0</v>
      </c>
      <c r="P48" s="37">
        <v>0</v>
      </c>
      <c r="Q48" s="71">
        <v>199</v>
      </c>
      <c r="R48" s="37">
        <f t="shared" si="12"/>
        <v>253</v>
      </c>
      <c r="S48" s="144">
        <f t="shared" si="8"/>
        <v>83.125</v>
      </c>
    </row>
    <row r="49" spans="1:19" ht="17.25" customHeight="1">
      <c r="A49" s="163" t="s">
        <v>198</v>
      </c>
      <c r="B49" s="72" t="s">
        <v>181</v>
      </c>
      <c r="C49" s="37">
        <f t="shared" si="16"/>
        <v>627</v>
      </c>
      <c r="D49" s="37">
        <v>124</v>
      </c>
      <c r="E49" s="70">
        <v>503</v>
      </c>
      <c r="F49" s="70">
        <v>1</v>
      </c>
      <c r="G49" s="70"/>
      <c r="H49" s="37">
        <f t="shared" si="9"/>
        <v>626</v>
      </c>
      <c r="I49" s="37">
        <f t="shared" si="10"/>
        <v>490</v>
      </c>
      <c r="J49" s="70">
        <v>409</v>
      </c>
      <c r="K49" s="70">
        <v>1</v>
      </c>
      <c r="L49" s="70">
        <v>77</v>
      </c>
      <c r="M49" s="70">
        <v>3</v>
      </c>
      <c r="N49" s="70">
        <v>0</v>
      </c>
      <c r="O49" s="70">
        <v>0</v>
      </c>
      <c r="P49" s="37">
        <v>0</v>
      </c>
      <c r="Q49" s="71">
        <v>136</v>
      </c>
      <c r="R49" s="37">
        <f t="shared" si="12"/>
        <v>216</v>
      </c>
      <c r="S49" s="144">
        <f t="shared" si="8"/>
        <v>83.6734693877551</v>
      </c>
    </row>
    <row r="50" spans="1:19" ht="17.25" customHeight="1">
      <c r="A50" s="163" t="s">
        <v>208</v>
      </c>
      <c r="B50" s="72" t="s">
        <v>135</v>
      </c>
      <c r="C50" s="37">
        <f t="shared" si="16"/>
        <v>286</v>
      </c>
      <c r="D50" s="37">
        <v>112</v>
      </c>
      <c r="E50" s="70">
        <v>174</v>
      </c>
      <c r="F50" s="70">
        <v>1</v>
      </c>
      <c r="G50" s="70"/>
      <c r="H50" s="37">
        <f>SUM(J50:Q50)</f>
        <v>285</v>
      </c>
      <c r="I50" s="37">
        <f>SUM(J50:P50)</f>
        <v>177</v>
      </c>
      <c r="J50" s="70">
        <v>134</v>
      </c>
      <c r="K50" s="70">
        <v>3</v>
      </c>
      <c r="L50" s="70">
        <v>39</v>
      </c>
      <c r="M50" s="70">
        <v>1</v>
      </c>
      <c r="N50" s="70">
        <v>0</v>
      </c>
      <c r="O50" s="70">
        <v>0</v>
      </c>
      <c r="P50" s="37">
        <v>0</v>
      </c>
      <c r="Q50" s="71">
        <v>108</v>
      </c>
      <c r="R50" s="37">
        <f>SUM(L50:Q50)</f>
        <v>148</v>
      </c>
      <c r="S50" s="144">
        <f>(J50+K50)/I50*100</f>
        <v>77.40112994350282</v>
      </c>
    </row>
    <row r="51" spans="1:19" ht="17.25" customHeight="1">
      <c r="A51" s="163" t="s">
        <v>199</v>
      </c>
      <c r="B51" s="72" t="s">
        <v>201</v>
      </c>
      <c r="C51" s="37">
        <f t="shared" si="16"/>
        <v>253</v>
      </c>
      <c r="D51" s="37">
        <v>121</v>
      </c>
      <c r="E51" s="70">
        <v>132</v>
      </c>
      <c r="F51" s="70">
        <v>0</v>
      </c>
      <c r="G51" s="70"/>
      <c r="H51" s="37">
        <f>SUM(J51:Q51)</f>
        <v>253</v>
      </c>
      <c r="I51" s="37">
        <f>SUM(J51:P51)</f>
        <v>130</v>
      </c>
      <c r="J51" s="70">
        <v>118</v>
      </c>
      <c r="K51" s="70">
        <v>1</v>
      </c>
      <c r="L51" s="70">
        <v>11</v>
      </c>
      <c r="M51" s="70">
        <v>0</v>
      </c>
      <c r="N51" s="70">
        <v>0</v>
      </c>
      <c r="O51" s="70">
        <v>0</v>
      </c>
      <c r="P51" s="37">
        <v>0</v>
      </c>
      <c r="Q51" s="71">
        <v>123</v>
      </c>
      <c r="R51" s="37">
        <f>SUM(L51:Q51)</f>
        <v>134</v>
      </c>
      <c r="S51" s="144">
        <f>(J51+K51)/I51*100</f>
        <v>91.53846153846153</v>
      </c>
    </row>
    <row r="52" spans="1:19" ht="17.25" customHeight="1">
      <c r="A52" s="163" t="s">
        <v>200</v>
      </c>
      <c r="B52" s="72" t="s">
        <v>209</v>
      </c>
      <c r="C52" s="37">
        <f t="shared" si="16"/>
        <v>2</v>
      </c>
      <c r="D52" s="37">
        <v>0</v>
      </c>
      <c r="E52" s="37">
        <v>2</v>
      </c>
      <c r="F52" s="37">
        <v>1</v>
      </c>
      <c r="G52" s="37"/>
      <c r="H52" s="37">
        <f>SUM(J52:Q52)</f>
        <v>1</v>
      </c>
      <c r="I52" s="37">
        <f>SUM(J52:P52)</f>
        <v>1</v>
      </c>
      <c r="J52" s="70">
        <v>0</v>
      </c>
      <c r="K52" s="70">
        <v>0</v>
      </c>
      <c r="L52" s="70">
        <v>1</v>
      </c>
      <c r="M52" s="70">
        <v>0</v>
      </c>
      <c r="N52" s="70">
        <v>0</v>
      </c>
      <c r="O52" s="70">
        <v>0</v>
      </c>
      <c r="P52" s="37">
        <v>0</v>
      </c>
      <c r="Q52" s="71">
        <v>0</v>
      </c>
      <c r="R52" s="37">
        <f>SUM(L52:Q52)</f>
        <v>1</v>
      </c>
      <c r="S52" s="144">
        <f>(J52+K52)/I52*100</f>
        <v>0</v>
      </c>
    </row>
    <row r="53" spans="1:19" ht="17.25" customHeight="1">
      <c r="A53" s="68"/>
      <c r="B53" s="72"/>
      <c r="C53" s="37">
        <f t="shared" si="16"/>
        <v>0</v>
      </c>
      <c r="D53" s="37"/>
      <c r="E53" s="70"/>
      <c r="F53" s="70"/>
      <c r="G53" s="70"/>
      <c r="H53" s="37">
        <f t="shared" si="9"/>
        <v>0</v>
      </c>
      <c r="I53" s="37">
        <f t="shared" si="10"/>
        <v>0</v>
      </c>
      <c r="J53" s="70"/>
      <c r="K53" s="70"/>
      <c r="L53" s="70"/>
      <c r="M53" s="70"/>
      <c r="N53" s="70"/>
      <c r="O53" s="70"/>
      <c r="P53" s="37"/>
      <c r="Q53" s="71"/>
      <c r="R53" s="37">
        <f t="shared" si="12"/>
        <v>0</v>
      </c>
      <c r="S53" s="144"/>
    </row>
    <row r="54" spans="1:31" s="113" customFormat="1" ht="17.25" customHeight="1">
      <c r="A54" s="66" t="s">
        <v>96</v>
      </c>
      <c r="B54" s="67" t="s">
        <v>97</v>
      </c>
      <c r="C54" s="36">
        <f>SUM(C55:C61)</f>
        <v>1994</v>
      </c>
      <c r="D54" s="36">
        <f>SUM(D55:D61)</f>
        <v>636</v>
      </c>
      <c r="E54" s="36">
        <f>SUM(E55:E61)</f>
        <v>1358</v>
      </c>
      <c r="F54" s="36">
        <f>SUM(F55:F61)</f>
        <v>3</v>
      </c>
      <c r="G54" s="36">
        <f>SUM(G55:G61)</f>
        <v>0</v>
      </c>
      <c r="H54" s="36">
        <f t="shared" si="9"/>
        <v>1991</v>
      </c>
      <c r="I54" s="36">
        <f t="shared" si="10"/>
        <v>1407</v>
      </c>
      <c r="J54" s="36">
        <f aca="true" t="shared" si="17" ref="J54:Q54">SUM(J55:J61)</f>
        <v>1134</v>
      </c>
      <c r="K54" s="36">
        <f t="shared" si="17"/>
        <v>59</v>
      </c>
      <c r="L54" s="36">
        <f t="shared" si="17"/>
        <v>188</v>
      </c>
      <c r="M54" s="36">
        <f t="shared" si="17"/>
        <v>26</v>
      </c>
      <c r="N54" s="36">
        <f t="shared" si="17"/>
        <v>0</v>
      </c>
      <c r="O54" s="36">
        <f t="shared" si="17"/>
        <v>0</v>
      </c>
      <c r="P54" s="36">
        <f t="shared" si="17"/>
        <v>0</v>
      </c>
      <c r="Q54" s="36">
        <f t="shared" si="17"/>
        <v>584</v>
      </c>
      <c r="R54" s="36">
        <f t="shared" si="12"/>
        <v>798</v>
      </c>
      <c r="S54" s="143">
        <f t="shared" si="8"/>
        <v>84.79033404406539</v>
      </c>
      <c r="T54" s="111"/>
      <c r="U54" s="111"/>
      <c r="V54" s="111"/>
      <c r="W54" s="111"/>
      <c r="X54" s="111"/>
      <c r="Y54" s="111"/>
      <c r="Z54" s="111"/>
      <c r="AA54" s="111"/>
      <c r="AB54" s="111"/>
      <c r="AC54" s="111"/>
      <c r="AD54" s="111"/>
      <c r="AE54" s="112"/>
    </row>
    <row r="55" spans="1:19" ht="17.25" customHeight="1">
      <c r="A55" s="163">
        <v>1</v>
      </c>
      <c r="B55" s="72" t="s">
        <v>206</v>
      </c>
      <c r="C55" s="37">
        <f aca="true" t="shared" si="18" ref="C55:C61">SUM(D55:E55)</f>
        <v>33</v>
      </c>
      <c r="D55" s="37"/>
      <c r="E55" s="70">
        <v>33</v>
      </c>
      <c r="F55" s="70"/>
      <c r="G55" s="70"/>
      <c r="H55" s="37">
        <f aca="true" t="shared" si="19" ref="H55:H61">SUM(J55:Q55)</f>
        <v>33</v>
      </c>
      <c r="I55" s="37">
        <f aca="true" t="shared" si="20" ref="I55:I61">SUM(J55:P55)</f>
        <v>33</v>
      </c>
      <c r="J55" s="70">
        <v>33</v>
      </c>
      <c r="K55" s="70"/>
      <c r="L55" s="70"/>
      <c r="M55" s="70"/>
      <c r="N55" s="70"/>
      <c r="O55" s="70"/>
      <c r="P55" s="37"/>
      <c r="Q55" s="71"/>
      <c r="R55" s="37">
        <f aca="true" t="shared" si="21" ref="R55:R61">SUM(L55:Q55)</f>
        <v>0</v>
      </c>
      <c r="S55" s="144">
        <f aca="true" t="shared" si="22" ref="S55:S60">(J55+K55)/I55*100</f>
        <v>100</v>
      </c>
    </row>
    <row r="56" spans="1:19" ht="17.25" customHeight="1">
      <c r="A56" s="163">
        <v>2</v>
      </c>
      <c r="B56" s="72" t="s">
        <v>162</v>
      </c>
      <c r="C56" s="37">
        <f>SUM(D56:E56)</f>
        <v>392</v>
      </c>
      <c r="D56" s="37">
        <v>125</v>
      </c>
      <c r="E56" s="70">
        <v>267</v>
      </c>
      <c r="F56" s="70"/>
      <c r="G56" s="70"/>
      <c r="H56" s="37">
        <f>SUM(J56:Q56)</f>
        <v>392</v>
      </c>
      <c r="I56" s="37">
        <f>SUM(J56:P56)</f>
        <v>263</v>
      </c>
      <c r="J56" s="70">
        <v>207</v>
      </c>
      <c r="K56" s="70">
        <v>22</v>
      </c>
      <c r="L56" s="70">
        <v>33</v>
      </c>
      <c r="M56" s="70">
        <v>1</v>
      </c>
      <c r="N56" s="70"/>
      <c r="O56" s="70"/>
      <c r="P56" s="37"/>
      <c r="Q56" s="71">
        <v>129</v>
      </c>
      <c r="R56" s="37">
        <f>SUM(L56:Q56)</f>
        <v>163</v>
      </c>
      <c r="S56" s="144">
        <f t="shared" si="22"/>
        <v>87.07224334600761</v>
      </c>
    </row>
    <row r="57" spans="1:19" ht="17.25" customHeight="1">
      <c r="A57" s="163">
        <v>3</v>
      </c>
      <c r="B57" s="72" t="s">
        <v>163</v>
      </c>
      <c r="C57" s="37">
        <f t="shared" si="18"/>
        <v>379</v>
      </c>
      <c r="D57" s="37">
        <v>180</v>
      </c>
      <c r="E57" s="70">
        <v>199</v>
      </c>
      <c r="F57" s="70">
        <v>1</v>
      </c>
      <c r="G57" s="70"/>
      <c r="H57" s="37">
        <f t="shared" si="19"/>
        <v>378</v>
      </c>
      <c r="I57" s="37">
        <f t="shared" si="20"/>
        <v>238</v>
      </c>
      <c r="J57" s="70">
        <v>157</v>
      </c>
      <c r="K57" s="70">
        <v>15</v>
      </c>
      <c r="L57" s="70">
        <v>62</v>
      </c>
      <c r="M57" s="70">
        <v>4</v>
      </c>
      <c r="N57" s="70"/>
      <c r="O57" s="70"/>
      <c r="P57" s="37"/>
      <c r="Q57" s="71">
        <v>140</v>
      </c>
      <c r="R57" s="37">
        <f t="shared" si="21"/>
        <v>206</v>
      </c>
      <c r="S57" s="144">
        <f t="shared" si="22"/>
        <v>72.26890756302521</v>
      </c>
    </row>
    <row r="58" spans="1:19" ht="17.25" customHeight="1">
      <c r="A58" s="163">
        <v>4</v>
      </c>
      <c r="B58" s="72" t="s">
        <v>164</v>
      </c>
      <c r="C58" s="37">
        <f t="shared" si="18"/>
        <v>385</v>
      </c>
      <c r="D58" s="37">
        <v>183</v>
      </c>
      <c r="E58" s="70">
        <v>202</v>
      </c>
      <c r="F58" s="70"/>
      <c r="G58" s="70"/>
      <c r="H58" s="37">
        <f t="shared" si="19"/>
        <v>385</v>
      </c>
      <c r="I58" s="37">
        <f t="shared" si="20"/>
        <v>208</v>
      </c>
      <c r="J58" s="70">
        <v>143</v>
      </c>
      <c r="K58" s="70">
        <v>9</v>
      </c>
      <c r="L58" s="70">
        <v>46</v>
      </c>
      <c r="M58" s="70">
        <v>10</v>
      </c>
      <c r="N58" s="70"/>
      <c r="O58" s="70"/>
      <c r="P58" s="37"/>
      <c r="Q58" s="71">
        <v>177</v>
      </c>
      <c r="R58" s="37">
        <f t="shared" si="21"/>
        <v>233</v>
      </c>
      <c r="S58" s="144">
        <f t="shared" si="22"/>
        <v>73.07692307692307</v>
      </c>
    </row>
    <row r="59" spans="1:19" ht="17.25" customHeight="1">
      <c r="A59" s="163">
        <v>5</v>
      </c>
      <c r="B59" s="72" t="s">
        <v>165</v>
      </c>
      <c r="C59" s="37">
        <f t="shared" si="18"/>
        <v>673</v>
      </c>
      <c r="D59" s="37">
        <v>148</v>
      </c>
      <c r="E59" s="70">
        <v>525</v>
      </c>
      <c r="F59" s="70">
        <v>2</v>
      </c>
      <c r="G59" s="70"/>
      <c r="H59" s="37">
        <f t="shared" si="19"/>
        <v>671</v>
      </c>
      <c r="I59" s="37">
        <f t="shared" si="20"/>
        <v>536</v>
      </c>
      <c r="J59" s="70">
        <v>472</v>
      </c>
      <c r="K59" s="70">
        <v>12</v>
      </c>
      <c r="L59" s="70">
        <v>41</v>
      </c>
      <c r="M59" s="70">
        <v>11</v>
      </c>
      <c r="N59" s="70"/>
      <c r="O59" s="70"/>
      <c r="P59" s="37"/>
      <c r="Q59" s="71">
        <v>135</v>
      </c>
      <c r="R59" s="37">
        <f t="shared" si="21"/>
        <v>187</v>
      </c>
      <c r="S59" s="144">
        <f t="shared" si="22"/>
        <v>90.29850746268657</v>
      </c>
    </row>
    <row r="60" spans="1:19" ht="17.25" customHeight="1">
      <c r="A60" s="163">
        <v>6</v>
      </c>
      <c r="B60" s="72" t="s">
        <v>202</v>
      </c>
      <c r="C60" s="37">
        <f t="shared" si="18"/>
        <v>132</v>
      </c>
      <c r="D60" s="37"/>
      <c r="E60" s="70">
        <v>132</v>
      </c>
      <c r="F60" s="70"/>
      <c r="G60" s="70"/>
      <c r="H60" s="37">
        <f t="shared" si="19"/>
        <v>132</v>
      </c>
      <c r="I60" s="37">
        <f t="shared" si="20"/>
        <v>129</v>
      </c>
      <c r="J60" s="70">
        <v>122</v>
      </c>
      <c r="K60" s="70">
        <v>1</v>
      </c>
      <c r="L60" s="70">
        <v>6</v>
      </c>
      <c r="M60" s="70"/>
      <c r="N60" s="70"/>
      <c r="O60" s="70"/>
      <c r="P60" s="37"/>
      <c r="Q60" s="71">
        <v>3</v>
      </c>
      <c r="R60" s="37">
        <f t="shared" si="21"/>
        <v>9</v>
      </c>
      <c r="S60" s="144">
        <f t="shared" si="22"/>
        <v>95.34883720930233</v>
      </c>
    </row>
    <row r="61" spans="1:19" ht="17.25" customHeight="1">
      <c r="A61" s="68"/>
      <c r="B61" s="72"/>
      <c r="C61" s="37">
        <f t="shared" si="18"/>
        <v>0</v>
      </c>
      <c r="D61" s="37"/>
      <c r="E61" s="70"/>
      <c r="F61" s="70"/>
      <c r="G61" s="70"/>
      <c r="H61" s="37">
        <f t="shared" si="19"/>
        <v>0</v>
      </c>
      <c r="I61" s="37">
        <f t="shared" si="20"/>
        <v>0</v>
      </c>
      <c r="J61" s="70"/>
      <c r="K61" s="70"/>
      <c r="L61" s="70"/>
      <c r="M61" s="70"/>
      <c r="N61" s="70"/>
      <c r="O61" s="70"/>
      <c r="P61" s="37"/>
      <c r="Q61" s="71"/>
      <c r="R61" s="37">
        <f t="shared" si="21"/>
        <v>0</v>
      </c>
      <c r="S61" s="144"/>
    </row>
    <row r="62" spans="1:31" s="110" customFormat="1" ht="17.25" customHeight="1">
      <c r="A62" s="178" t="s">
        <v>98</v>
      </c>
      <c r="B62" s="179" t="s">
        <v>99</v>
      </c>
      <c r="C62" s="84">
        <f>SUM(C63:C72)</f>
        <v>2819</v>
      </c>
      <c r="D62" s="84">
        <f>SUM(D63:D72)</f>
        <v>912</v>
      </c>
      <c r="E62" s="84">
        <f>SUM(E63:E72)</f>
        <v>1907</v>
      </c>
      <c r="F62" s="84">
        <f>SUM(F63:F72)</f>
        <v>14</v>
      </c>
      <c r="G62" s="84">
        <f>SUM(G63:G72)</f>
        <v>0</v>
      </c>
      <c r="H62" s="84">
        <f>SUM(J62:Q62)</f>
        <v>2805</v>
      </c>
      <c r="I62" s="84">
        <f>SUM(J62:P62)</f>
        <v>2110</v>
      </c>
      <c r="J62" s="84">
        <f>SUM(J63:J72)</f>
        <v>1716</v>
      </c>
      <c r="K62" s="84">
        <f aca="true" t="shared" si="23" ref="K62:Q62">SUM(K63:K72)</f>
        <v>20</v>
      </c>
      <c r="L62" s="84">
        <f t="shared" si="23"/>
        <v>359</v>
      </c>
      <c r="M62" s="84">
        <f t="shared" si="23"/>
        <v>15</v>
      </c>
      <c r="N62" s="84">
        <f t="shared" si="23"/>
        <v>0</v>
      </c>
      <c r="O62" s="84">
        <f t="shared" si="23"/>
        <v>0</v>
      </c>
      <c r="P62" s="84">
        <f t="shared" si="23"/>
        <v>0</v>
      </c>
      <c r="Q62" s="84">
        <f t="shared" si="23"/>
        <v>695</v>
      </c>
      <c r="R62" s="84">
        <f>SUM(L62:Q62)</f>
        <v>1069</v>
      </c>
      <c r="S62" s="154">
        <f>(J62+K62)/I62*100</f>
        <v>82.27488151658767</v>
      </c>
      <c r="T62" s="108"/>
      <c r="U62" s="108"/>
      <c r="V62" s="108"/>
      <c r="W62" s="108"/>
      <c r="X62" s="108"/>
      <c r="Y62" s="108"/>
      <c r="Z62" s="108"/>
      <c r="AA62" s="108"/>
      <c r="AB62" s="108"/>
      <c r="AC62" s="108"/>
      <c r="AD62" s="108"/>
      <c r="AE62" s="109"/>
    </row>
    <row r="63" spans="1:31" s="116" customFormat="1" ht="17.25" customHeight="1">
      <c r="A63" s="163">
        <v>1</v>
      </c>
      <c r="B63" s="122" t="s">
        <v>170</v>
      </c>
      <c r="C63" s="85">
        <f>SUM(D63:E63)</f>
        <v>368</v>
      </c>
      <c r="D63" s="85">
        <v>105</v>
      </c>
      <c r="E63" s="85">
        <v>263</v>
      </c>
      <c r="F63" s="85">
        <v>1</v>
      </c>
      <c r="G63" s="85">
        <v>0</v>
      </c>
      <c r="H63" s="85">
        <f>SUM(J63:Q63)</f>
        <v>367</v>
      </c>
      <c r="I63" s="85">
        <f>SUM(J63:P63)</f>
        <v>284</v>
      </c>
      <c r="J63" s="85">
        <v>232</v>
      </c>
      <c r="K63" s="85">
        <v>7</v>
      </c>
      <c r="L63" s="85">
        <v>37</v>
      </c>
      <c r="M63" s="85">
        <v>8</v>
      </c>
      <c r="N63" s="85">
        <v>0</v>
      </c>
      <c r="O63" s="85">
        <v>0</v>
      </c>
      <c r="P63" s="85">
        <v>0</v>
      </c>
      <c r="Q63" s="85">
        <v>83</v>
      </c>
      <c r="R63" s="85">
        <f>SUM(L63:Q63)</f>
        <v>128</v>
      </c>
      <c r="S63" s="146">
        <f>(J63+K63)/I63*100</f>
        <v>84.15492957746478</v>
      </c>
      <c r="T63" s="114"/>
      <c r="U63" s="114"/>
      <c r="V63" s="114"/>
      <c r="W63" s="114"/>
      <c r="X63" s="114"/>
      <c r="Y63" s="114"/>
      <c r="Z63" s="114"/>
      <c r="AA63" s="114"/>
      <c r="AB63" s="114"/>
      <c r="AC63" s="114"/>
      <c r="AD63" s="114"/>
      <c r="AE63" s="115"/>
    </row>
    <row r="64" spans="1:19" ht="17.25" customHeight="1">
      <c r="A64" s="163">
        <v>2</v>
      </c>
      <c r="B64" s="122" t="s">
        <v>159</v>
      </c>
      <c r="C64" s="37">
        <f>SUM(D64:E64)</f>
        <v>431</v>
      </c>
      <c r="D64" s="37">
        <v>177</v>
      </c>
      <c r="E64" s="70">
        <v>254</v>
      </c>
      <c r="F64" s="70">
        <v>0</v>
      </c>
      <c r="G64" s="70">
        <v>0</v>
      </c>
      <c r="H64" s="37">
        <f aca="true" t="shared" si="24" ref="H64:H72">SUM(J64:Q64)</f>
        <v>431</v>
      </c>
      <c r="I64" s="37">
        <f aca="true" t="shared" si="25" ref="I64:I72">SUM(J64:P64)</f>
        <v>285</v>
      </c>
      <c r="J64" s="70">
        <v>227</v>
      </c>
      <c r="K64" s="70">
        <v>1</v>
      </c>
      <c r="L64" s="70">
        <v>53</v>
      </c>
      <c r="M64" s="70">
        <v>4</v>
      </c>
      <c r="N64" s="70">
        <v>0</v>
      </c>
      <c r="O64" s="70">
        <v>0</v>
      </c>
      <c r="P64" s="37">
        <v>0</v>
      </c>
      <c r="Q64" s="71">
        <v>146</v>
      </c>
      <c r="R64" s="37">
        <f aca="true" t="shared" si="26" ref="R64:R72">SUM(L64:Q64)</f>
        <v>203</v>
      </c>
      <c r="S64" s="144">
        <f aca="true" t="shared" si="27" ref="S64:S71">(J64+K64)/I64*100</f>
        <v>80</v>
      </c>
    </row>
    <row r="65" spans="1:19" ht="17.25" customHeight="1">
      <c r="A65" s="163">
        <v>3</v>
      </c>
      <c r="B65" s="122" t="s">
        <v>160</v>
      </c>
      <c r="C65" s="37">
        <f aca="true" t="shared" si="28" ref="C65:C72">SUM(D65:E65)</f>
        <v>414</v>
      </c>
      <c r="D65" s="37">
        <v>137</v>
      </c>
      <c r="E65" s="70">
        <v>277</v>
      </c>
      <c r="F65" s="70">
        <v>0</v>
      </c>
      <c r="G65" s="70">
        <v>0</v>
      </c>
      <c r="H65" s="37">
        <f t="shared" si="24"/>
        <v>414</v>
      </c>
      <c r="I65" s="37">
        <f t="shared" si="25"/>
        <v>311</v>
      </c>
      <c r="J65" s="70">
        <v>241</v>
      </c>
      <c r="K65" s="70">
        <v>0</v>
      </c>
      <c r="L65" s="70">
        <v>70</v>
      </c>
      <c r="M65" s="70">
        <v>0</v>
      </c>
      <c r="N65" s="70">
        <v>0</v>
      </c>
      <c r="O65" s="70">
        <v>0</v>
      </c>
      <c r="P65" s="37">
        <v>0</v>
      </c>
      <c r="Q65" s="71">
        <v>103</v>
      </c>
      <c r="R65" s="37">
        <f t="shared" si="26"/>
        <v>173</v>
      </c>
      <c r="S65" s="144">
        <f t="shared" si="27"/>
        <v>77.491961414791</v>
      </c>
    </row>
    <row r="66" spans="1:19" ht="17.25" customHeight="1">
      <c r="A66" s="163">
        <v>4</v>
      </c>
      <c r="B66" s="122" t="s">
        <v>119</v>
      </c>
      <c r="C66" s="37">
        <f t="shared" si="28"/>
        <v>383</v>
      </c>
      <c r="D66" s="37">
        <v>135</v>
      </c>
      <c r="E66" s="70">
        <v>248</v>
      </c>
      <c r="F66" s="70">
        <v>2</v>
      </c>
      <c r="G66" s="70">
        <v>0</v>
      </c>
      <c r="H66" s="37">
        <f t="shared" si="24"/>
        <v>381</v>
      </c>
      <c r="I66" s="37">
        <f t="shared" si="25"/>
        <v>270</v>
      </c>
      <c r="J66" s="70">
        <v>200</v>
      </c>
      <c r="K66" s="70">
        <v>5</v>
      </c>
      <c r="L66" s="70">
        <v>65</v>
      </c>
      <c r="M66" s="70">
        <v>0</v>
      </c>
      <c r="N66" s="70">
        <v>0</v>
      </c>
      <c r="O66" s="70">
        <v>0</v>
      </c>
      <c r="P66" s="37">
        <v>0</v>
      </c>
      <c r="Q66" s="71">
        <v>111</v>
      </c>
      <c r="R66" s="37">
        <f t="shared" si="26"/>
        <v>176</v>
      </c>
      <c r="S66" s="144">
        <f t="shared" si="27"/>
        <v>75.92592592592592</v>
      </c>
    </row>
    <row r="67" spans="1:19" ht="17.25" customHeight="1">
      <c r="A67" s="163">
        <v>5</v>
      </c>
      <c r="B67" s="122" t="s">
        <v>161</v>
      </c>
      <c r="C67" s="37">
        <f t="shared" si="28"/>
        <v>291</v>
      </c>
      <c r="D67" s="37">
        <v>53</v>
      </c>
      <c r="E67" s="70">
        <v>238</v>
      </c>
      <c r="F67" s="70">
        <v>1</v>
      </c>
      <c r="G67" s="70">
        <v>0</v>
      </c>
      <c r="H67" s="37">
        <f t="shared" si="24"/>
        <v>290</v>
      </c>
      <c r="I67" s="37">
        <f t="shared" si="25"/>
        <v>258</v>
      </c>
      <c r="J67" s="37">
        <v>240</v>
      </c>
      <c r="K67" s="37">
        <v>5</v>
      </c>
      <c r="L67" s="70">
        <v>13</v>
      </c>
      <c r="M67" s="70">
        <v>0</v>
      </c>
      <c r="N67" s="70">
        <v>0</v>
      </c>
      <c r="O67" s="70">
        <v>0</v>
      </c>
      <c r="P67" s="37">
        <v>0</v>
      </c>
      <c r="Q67" s="71">
        <v>32</v>
      </c>
      <c r="R67" s="37">
        <f t="shared" si="26"/>
        <v>45</v>
      </c>
      <c r="S67" s="144">
        <f t="shared" si="27"/>
        <v>94.96124031007753</v>
      </c>
    </row>
    <row r="68" spans="1:19" ht="17.25" customHeight="1">
      <c r="A68" s="163">
        <v>6</v>
      </c>
      <c r="B68" s="122" t="s">
        <v>168</v>
      </c>
      <c r="C68" s="37">
        <f t="shared" si="28"/>
        <v>454</v>
      </c>
      <c r="D68" s="37">
        <v>187</v>
      </c>
      <c r="E68" s="70">
        <v>267</v>
      </c>
      <c r="F68" s="70">
        <v>2</v>
      </c>
      <c r="G68" s="70">
        <v>0</v>
      </c>
      <c r="H68" s="37">
        <f t="shared" si="24"/>
        <v>452</v>
      </c>
      <c r="I68" s="37">
        <f t="shared" si="25"/>
        <v>315</v>
      </c>
      <c r="J68" s="70">
        <v>254</v>
      </c>
      <c r="K68" s="70">
        <v>0</v>
      </c>
      <c r="L68" s="70">
        <v>59</v>
      </c>
      <c r="M68" s="70">
        <v>2</v>
      </c>
      <c r="N68" s="70">
        <v>0</v>
      </c>
      <c r="O68" s="70">
        <v>0</v>
      </c>
      <c r="P68" s="37">
        <v>0</v>
      </c>
      <c r="Q68" s="71">
        <v>137</v>
      </c>
      <c r="R68" s="37">
        <f t="shared" si="26"/>
        <v>198</v>
      </c>
      <c r="S68" s="144">
        <f t="shared" si="27"/>
        <v>80.63492063492063</v>
      </c>
    </row>
    <row r="69" spans="1:19" ht="17.25" customHeight="1">
      <c r="A69" s="163">
        <v>7</v>
      </c>
      <c r="B69" s="122" t="s">
        <v>151</v>
      </c>
      <c r="C69" s="37">
        <f t="shared" si="28"/>
        <v>328</v>
      </c>
      <c r="D69" s="37">
        <v>69</v>
      </c>
      <c r="E69" s="37">
        <v>259</v>
      </c>
      <c r="F69" s="70">
        <v>7</v>
      </c>
      <c r="G69" s="70"/>
      <c r="H69" s="37">
        <f t="shared" si="24"/>
        <v>321</v>
      </c>
      <c r="I69" s="37">
        <f t="shared" si="25"/>
        <v>280</v>
      </c>
      <c r="J69" s="70">
        <v>234</v>
      </c>
      <c r="K69" s="70">
        <v>0</v>
      </c>
      <c r="L69" s="70">
        <v>45</v>
      </c>
      <c r="M69" s="70">
        <v>1</v>
      </c>
      <c r="N69" s="70">
        <v>0</v>
      </c>
      <c r="O69" s="70">
        <v>0</v>
      </c>
      <c r="P69" s="37">
        <v>0</v>
      </c>
      <c r="Q69" s="71">
        <v>41</v>
      </c>
      <c r="R69" s="37">
        <f t="shared" si="26"/>
        <v>87</v>
      </c>
      <c r="S69" s="144">
        <f t="shared" si="27"/>
        <v>83.57142857142857</v>
      </c>
    </row>
    <row r="70" spans="1:19" ht="17.25" customHeight="1">
      <c r="A70" s="163">
        <v>8</v>
      </c>
      <c r="B70" s="122" t="s">
        <v>144</v>
      </c>
      <c r="C70" s="37">
        <f>SUM(D70:E70)</f>
        <v>34</v>
      </c>
      <c r="D70" s="37">
        <v>1</v>
      </c>
      <c r="E70" s="70">
        <v>33</v>
      </c>
      <c r="F70" s="70">
        <v>0</v>
      </c>
      <c r="G70" s="70">
        <v>0</v>
      </c>
      <c r="H70" s="37">
        <f>SUM(J70:Q70)</f>
        <v>34</v>
      </c>
      <c r="I70" s="37">
        <f>SUM(J70:P70)</f>
        <v>33</v>
      </c>
      <c r="J70" s="70">
        <v>31</v>
      </c>
      <c r="K70" s="70">
        <v>1</v>
      </c>
      <c r="L70" s="70">
        <v>1</v>
      </c>
      <c r="M70" s="70">
        <v>0</v>
      </c>
      <c r="N70" s="70">
        <v>0</v>
      </c>
      <c r="O70" s="70">
        <v>0</v>
      </c>
      <c r="P70" s="37">
        <v>0</v>
      </c>
      <c r="Q70" s="71">
        <v>1</v>
      </c>
      <c r="R70" s="37">
        <f>SUM(L70:Q70)</f>
        <v>2</v>
      </c>
      <c r="S70" s="144">
        <f>(J70+K70)/I70*100</f>
        <v>96.96969696969697</v>
      </c>
    </row>
    <row r="71" spans="1:19" ht="17.25" customHeight="1">
      <c r="A71" s="163">
        <v>9</v>
      </c>
      <c r="B71" s="122" t="s">
        <v>205</v>
      </c>
      <c r="C71" s="37">
        <f t="shared" si="28"/>
        <v>116</v>
      </c>
      <c r="D71" s="37">
        <v>48</v>
      </c>
      <c r="E71" s="70">
        <v>68</v>
      </c>
      <c r="F71" s="70">
        <v>1</v>
      </c>
      <c r="G71" s="70">
        <v>0</v>
      </c>
      <c r="H71" s="37">
        <f t="shared" si="24"/>
        <v>115</v>
      </c>
      <c r="I71" s="37">
        <f t="shared" si="25"/>
        <v>74</v>
      </c>
      <c r="J71" s="70">
        <v>57</v>
      </c>
      <c r="K71" s="70">
        <v>1</v>
      </c>
      <c r="L71" s="70">
        <v>16</v>
      </c>
      <c r="M71" s="70">
        <v>0</v>
      </c>
      <c r="N71" s="70">
        <v>0</v>
      </c>
      <c r="O71" s="70">
        <v>0</v>
      </c>
      <c r="P71" s="37">
        <v>0</v>
      </c>
      <c r="Q71" s="71">
        <v>41</v>
      </c>
      <c r="R71" s="37">
        <f t="shared" si="26"/>
        <v>57</v>
      </c>
      <c r="S71" s="144">
        <f t="shared" si="27"/>
        <v>78.37837837837837</v>
      </c>
    </row>
    <row r="72" spans="1:19" ht="17.25" customHeight="1">
      <c r="A72" s="68"/>
      <c r="B72" s="72"/>
      <c r="C72" s="37">
        <f t="shared" si="28"/>
        <v>0</v>
      </c>
      <c r="D72" s="37"/>
      <c r="E72" s="70"/>
      <c r="F72" s="70"/>
      <c r="G72" s="70"/>
      <c r="H72" s="37">
        <f t="shared" si="24"/>
        <v>0</v>
      </c>
      <c r="I72" s="37">
        <f t="shared" si="25"/>
        <v>0</v>
      </c>
      <c r="J72" s="70"/>
      <c r="K72" s="70"/>
      <c r="L72" s="70"/>
      <c r="M72" s="70"/>
      <c r="N72" s="70"/>
      <c r="O72" s="70"/>
      <c r="P72" s="37"/>
      <c r="Q72" s="71"/>
      <c r="R72" s="37">
        <f t="shared" si="26"/>
        <v>0</v>
      </c>
      <c r="S72" s="144"/>
    </row>
    <row r="73" spans="1:31" s="110" customFormat="1" ht="17.25" customHeight="1">
      <c r="A73" s="178" t="s">
        <v>100</v>
      </c>
      <c r="B73" s="179" t="s">
        <v>101</v>
      </c>
      <c r="C73" s="84">
        <f>SUM(C74:C81)</f>
        <v>3417</v>
      </c>
      <c r="D73" s="84">
        <f>SUM(D74:D81)</f>
        <v>1280</v>
      </c>
      <c r="E73" s="84">
        <f>SUM(E74:E81)</f>
        <v>2137</v>
      </c>
      <c r="F73" s="84">
        <f>SUM(F74:F81)</f>
        <v>17</v>
      </c>
      <c r="G73" s="84">
        <f>SUM(G74:G81)</f>
        <v>0</v>
      </c>
      <c r="H73" s="84">
        <f>SUM(J73:Q73)</f>
        <v>3400</v>
      </c>
      <c r="I73" s="84">
        <f>SUM(J73:P73)</f>
        <v>2219</v>
      </c>
      <c r="J73" s="84">
        <f aca="true" t="shared" si="29" ref="J73:Q73">SUM(J74:J81)</f>
        <v>1732</v>
      </c>
      <c r="K73" s="84">
        <f t="shared" si="29"/>
        <v>70</v>
      </c>
      <c r="L73" s="84">
        <f t="shared" si="29"/>
        <v>410</v>
      </c>
      <c r="M73" s="84">
        <f t="shared" si="29"/>
        <v>7</v>
      </c>
      <c r="N73" s="84">
        <f t="shared" si="29"/>
        <v>0</v>
      </c>
      <c r="O73" s="84">
        <f t="shared" si="29"/>
        <v>0</v>
      </c>
      <c r="P73" s="84">
        <f t="shared" si="29"/>
        <v>0</v>
      </c>
      <c r="Q73" s="84">
        <f t="shared" si="29"/>
        <v>1181</v>
      </c>
      <c r="R73" s="84">
        <f>SUM(L73:Q73)</f>
        <v>1598</v>
      </c>
      <c r="S73" s="154">
        <f>(J73+K73)/I73*100</f>
        <v>81.20775123929698</v>
      </c>
      <c r="T73" s="108"/>
      <c r="U73" s="108"/>
      <c r="V73" s="108"/>
      <c r="W73" s="108"/>
      <c r="X73" s="108"/>
      <c r="Y73" s="108"/>
      <c r="Z73" s="108"/>
      <c r="AA73" s="108"/>
      <c r="AB73" s="108"/>
      <c r="AC73" s="108"/>
      <c r="AD73" s="108"/>
      <c r="AE73" s="109"/>
    </row>
    <row r="74" spans="1:19" ht="17.25" customHeight="1">
      <c r="A74" s="163">
        <v>1</v>
      </c>
      <c r="B74" s="69" t="s">
        <v>130</v>
      </c>
      <c r="C74" s="37">
        <f aca="true" t="shared" si="30" ref="C74:C81">SUM(D74:E74)</f>
        <v>363</v>
      </c>
      <c r="D74" s="37">
        <v>152</v>
      </c>
      <c r="E74" s="70">
        <v>211</v>
      </c>
      <c r="F74" s="70">
        <v>1</v>
      </c>
      <c r="G74" s="70">
        <v>0</v>
      </c>
      <c r="H74" s="37">
        <f aca="true" t="shared" si="31" ref="H74:H81">SUM(J74:Q74)</f>
        <v>362</v>
      </c>
      <c r="I74" s="37">
        <f aca="true" t="shared" si="32" ref="I74:I81">SUM(J74:P74)</f>
        <v>222</v>
      </c>
      <c r="J74" s="70">
        <v>169</v>
      </c>
      <c r="K74" s="70">
        <v>3</v>
      </c>
      <c r="L74" s="70">
        <v>50</v>
      </c>
      <c r="M74" s="70">
        <v>0</v>
      </c>
      <c r="N74" s="70">
        <v>0</v>
      </c>
      <c r="O74" s="70">
        <v>0</v>
      </c>
      <c r="P74" s="37">
        <v>0</v>
      </c>
      <c r="Q74" s="71">
        <v>140</v>
      </c>
      <c r="R74" s="37">
        <f aca="true" t="shared" si="33" ref="R74:R81">SUM(L74:Q74)</f>
        <v>190</v>
      </c>
      <c r="S74" s="144">
        <f aca="true" t="shared" si="34" ref="S74:S80">(J74+K74)/I74*100</f>
        <v>77.47747747747748</v>
      </c>
    </row>
    <row r="75" spans="1:19" ht="17.25" customHeight="1">
      <c r="A75" s="163">
        <v>2</v>
      </c>
      <c r="B75" s="69" t="s">
        <v>131</v>
      </c>
      <c r="C75" s="37">
        <f t="shared" si="30"/>
        <v>725</v>
      </c>
      <c r="D75" s="37">
        <v>243</v>
      </c>
      <c r="E75" s="70">
        <v>482</v>
      </c>
      <c r="F75" s="70">
        <v>0</v>
      </c>
      <c r="G75" s="70">
        <v>0</v>
      </c>
      <c r="H75" s="37">
        <f t="shared" si="31"/>
        <v>725</v>
      </c>
      <c r="I75" s="37">
        <f t="shared" si="32"/>
        <v>493</v>
      </c>
      <c r="J75" s="70">
        <v>411</v>
      </c>
      <c r="K75" s="70">
        <v>16</v>
      </c>
      <c r="L75" s="70">
        <v>64</v>
      </c>
      <c r="M75" s="70">
        <v>2</v>
      </c>
      <c r="N75" s="70">
        <v>0</v>
      </c>
      <c r="O75" s="70">
        <v>0</v>
      </c>
      <c r="P75" s="37">
        <v>0</v>
      </c>
      <c r="Q75" s="71">
        <v>232</v>
      </c>
      <c r="R75" s="37">
        <f t="shared" si="33"/>
        <v>298</v>
      </c>
      <c r="S75" s="144">
        <f t="shared" si="34"/>
        <v>86.61257606490872</v>
      </c>
    </row>
    <row r="76" spans="1:19" ht="17.25" customHeight="1">
      <c r="A76" s="163">
        <v>3</v>
      </c>
      <c r="B76" s="69" t="s">
        <v>132</v>
      </c>
      <c r="C76" s="37">
        <f>SUM(D76:E76)</f>
        <v>503</v>
      </c>
      <c r="D76" s="37">
        <v>219</v>
      </c>
      <c r="E76" s="70">
        <v>284</v>
      </c>
      <c r="F76" s="70">
        <v>3</v>
      </c>
      <c r="G76" s="70">
        <v>0</v>
      </c>
      <c r="H76" s="37">
        <f>SUM(J76:Q76)</f>
        <v>500</v>
      </c>
      <c r="I76" s="37">
        <f>SUM(J76:P76)</f>
        <v>317</v>
      </c>
      <c r="J76" s="70">
        <v>249</v>
      </c>
      <c r="K76" s="70">
        <v>6</v>
      </c>
      <c r="L76" s="70">
        <v>61</v>
      </c>
      <c r="M76" s="70">
        <v>1</v>
      </c>
      <c r="N76" s="70">
        <v>0</v>
      </c>
      <c r="O76" s="70">
        <v>0</v>
      </c>
      <c r="P76" s="37">
        <v>0</v>
      </c>
      <c r="Q76" s="71">
        <v>183</v>
      </c>
      <c r="R76" s="37">
        <f>SUM(L76:Q76)</f>
        <v>245</v>
      </c>
      <c r="S76" s="144">
        <f>(J76+K76)/I76*100</f>
        <v>80.4416403785489</v>
      </c>
    </row>
    <row r="77" spans="1:19" ht="17.25" customHeight="1">
      <c r="A77" s="163">
        <v>4</v>
      </c>
      <c r="B77" s="69" t="s">
        <v>189</v>
      </c>
      <c r="C77" s="37">
        <f>SUM(D77:E77)</f>
        <v>620</v>
      </c>
      <c r="D77" s="37">
        <v>253</v>
      </c>
      <c r="E77" s="70">
        <v>367</v>
      </c>
      <c r="F77" s="70">
        <v>5</v>
      </c>
      <c r="G77" s="70">
        <v>0</v>
      </c>
      <c r="H77" s="37">
        <f>SUM(J77:Q77)</f>
        <v>615</v>
      </c>
      <c r="I77" s="37">
        <f>SUM(J77:P77)</f>
        <v>386</v>
      </c>
      <c r="J77" s="70">
        <v>282</v>
      </c>
      <c r="K77" s="70">
        <v>12</v>
      </c>
      <c r="L77" s="70">
        <v>92</v>
      </c>
      <c r="M77" s="70">
        <v>0</v>
      </c>
      <c r="N77" s="70">
        <v>0</v>
      </c>
      <c r="O77" s="70">
        <v>0</v>
      </c>
      <c r="P77" s="37">
        <v>0</v>
      </c>
      <c r="Q77" s="71">
        <v>229</v>
      </c>
      <c r="R77" s="37">
        <f>SUM(L77:Q77)</f>
        <v>321</v>
      </c>
      <c r="S77" s="144">
        <f>(J77+K77)/I77*100</f>
        <v>76.16580310880829</v>
      </c>
    </row>
    <row r="78" spans="1:19" ht="17.25" customHeight="1">
      <c r="A78" s="163">
        <v>5</v>
      </c>
      <c r="B78" s="69" t="s">
        <v>134</v>
      </c>
      <c r="C78" s="37">
        <f t="shared" si="30"/>
        <v>494</v>
      </c>
      <c r="D78" s="164">
        <f>147-1</f>
        <v>146</v>
      </c>
      <c r="E78" s="70">
        <v>348</v>
      </c>
      <c r="F78" s="70">
        <v>4</v>
      </c>
      <c r="G78" s="70">
        <v>0</v>
      </c>
      <c r="H78" s="37">
        <f t="shared" si="31"/>
        <v>490</v>
      </c>
      <c r="I78" s="37">
        <f t="shared" si="32"/>
        <v>328</v>
      </c>
      <c r="J78" s="70">
        <v>250</v>
      </c>
      <c r="K78" s="70">
        <v>14</v>
      </c>
      <c r="L78" s="70">
        <v>64</v>
      </c>
      <c r="M78" s="70">
        <v>0</v>
      </c>
      <c r="N78" s="70">
        <v>0</v>
      </c>
      <c r="O78" s="70">
        <v>0</v>
      </c>
      <c r="P78" s="37">
        <v>0</v>
      </c>
      <c r="Q78" s="71">
        <v>162</v>
      </c>
      <c r="R78" s="37">
        <f t="shared" si="33"/>
        <v>226</v>
      </c>
      <c r="S78" s="144">
        <f t="shared" si="34"/>
        <v>80.48780487804879</v>
      </c>
    </row>
    <row r="79" spans="1:19" ht="17.25" customHeight="1">
      <c r="A79" s="163">
        <v>6</v>
      </c>
      <c r="B79" s="69" t="s">
        <v>182</v>
      </c>
      <c r="C79" s="37">
        <f t="shared" si="30"/>
        <v>369</v>
      </c>
      <c r="D79" s="37">
        <v>125</v>
      </c>
      <c r="E79" s="70">
        <v>244</v>
      </c>
      <c r="F79" s="70">
        <v>3</v>
      </c>
      <c r="G79" s="70">
        <v>0</v>
      </c>
      <c r="H79" s="37">
        <f t="shared" si="31"/>
        <v>366</v>
      </c>
      <c r="I79" s="37">
        <f t="shared" si="32"/>
        <v>246</v>
      </c>
      <c r="J79" s="70">
        <v>193</v>
      </c>
      <c r="K79" s="70">
        <v>7</v>
      </c>
      <c r="L79" s="70">
        <v>43</v>
      </c>
      <c r="M79" s="70">
        <v>3</v>
      </c>
      <c r="N79" s="70">
        <v>0</v>
      </c>
      <c r="O79" s="70">
        <v>0</v>
      </c>
      <c r="P79" s="37">
        <v>0</v>
      </c>
      <c r="Q79" s="71">
        <v>120</v>
      </c>
      <c r="R79" s="37">
        <f t="shared" si="33"/>
        <v>166</v>
      </c>
      <c r="S79" s="144">
        <f t="shared" si="34"/>
        <v>81.30081300813008</v>
      </c>
    </row>
    <row r="80" spans="1:19" ht="17.25" customHeight="1">
      <c r="A80" s="163">
        <v>7</v>
      </c>
      <c r="B80" s="69" t="s">
        <v>183</v>
      </c>
      <c r="C80" s="37">
        <f t="shared" si="30"/>
        <v>343</v>
      </c>
      <c r="D80" s="37">
        <v>142</v>
      </c>
      <c r="E80" s="70">
        <v>201</v>
      </c>
      <c r="F80" s="70">
        <v>1</v>
      </c>
      <c r="G80" s="70"/>
      <c r="H80" s="37">
        <f t="shared" si="31"/>
        <v>342</v>
      </c>
      <c r="I80" s="37">
        <f t="shared" si="32"/>
        <v>227</v>
      </c>
      <c r="J80" s="70">
        <v>178</v>
      </c>
      <c r="K80" s="70">
        <v>12</v>
      </c>
      <c r="L80" s="70">
        <v>36</v>
      </c>
      <c r="M80" s="70">
        <v>1</v>
      </c>
      <c r="N80" s="70">
        <v>0</v>
      </c>
      <c r="O80" s="70">
        <v>0</v>
      </c>
      <c r="P80" s="37">
        <v>0</v>
      </c>
      <c r="Q80" s="71">
        <v>115</v>
      </c>
      <c r="R80" s="37">
        <f t="shared" si="33"/>
        <v>152</v>
      </c>
      <c r="S80" s="144">
        <f t="shared" si="34"/>
        <v>83.70044052863436</v>
      </c>
    </row>
    <row r="81" spans="1:19" ht="17.25" customHeight="1">
      <c r="A81" s="68"/>
      <c r="B81" s="72"/>
      <c r="C81" s="37">
        <f t="shared" si="30"/>
        <v>0</v>
      </c>
      <c r="D81" s="37"/>
      <c r="E81" s="70"/>
      <c r="F81" s="70"/>
      <c r="G81" s="70"/>
      <c r="H81" s="37">
        <f t="shared" si="31"/>
        <v>0</v>
      </c>
      <c r="I81" s="37">
        <f t="shared" si="32"/>
        <v>0</v>
      </c>
      <c r="J81" s="70"/>
      <c r="K81" s="70"/>
      <c r="L81" s="70"/>
      <c r="M81" s="70"/>
      <c r="N81" s="70"/>
      <c r="O81" s="70"/>
      <c r="P81" s="37"/>
      <c r="Q81" s="71"/>
      <c r="R81" s="37">
        <f t="shared" si="33"/>
        <v>0</v>
      </c>
      <c r="S81" s="144"/>
    </row>
    <row r="82" spans="1:31" s="110" customFormat="1" ht="17.25" customHeight="1">
      <c r="A82" s="178" t="s">
        <v>102</v>
      </c>
      <c r="B82" s="179" t="s">
        <v>103</v>
      </c>
      <c r="C82" s="84">
        <f>SUM(C83:C89)</f>
        <v>2645</v>
      </c>
      <c r="D82" s="84">
        <f>SUM(D83:D89)</f>
        <v>673</v>
      </c>
      <c r="E82" s="84">
        <f>SUM(E83:E89)</f>
        <v>1972</v>
      </c>
      <c r="F82" s="84">
        <f>SUM(F83:F89)</f>
        <v>19</v>
      </c>
      <c r="G82" s="84">
        <f>SUM(G83:G89)</f>
        <v>0</v>
      </c>
      <c r="H82" s="84">
        <f>SUM(J82:Q82)</f>
        <v>2626</v>
      </c>
      <c r="I82" s="84">
        <f>SUM(J82:P82)</f>
        <v>2016</v>
      </c>
      <c r="J82" s="84">
        <f aca="true" t="shared" si="35" ref="J82:Q82">SUM(J83:J89)</f>
        <v>1597</v>
      </c>
      <c r="K82" s="84">
        <f t="shared" si="35"/>
        <v>24</v>
      </c>
      <c r="L82" s="84">
        <f t="shared" si="35"/>
        <v>393</v>
      </c>
      <c r="M82" s="84">
        <f t="shared" si="35"/>
        <v>2</v>
      </c>
      <c r="N82" s="84">
        <f t="shared" si="35"/>
        <v>0</v>
      </c>
      <c r="O82" s="84">
        <f t="shared" si="35"/>
        <v>0</v>
      </c>
      <c r="P82" s="84">
        <f t="shared" si="35"/>
        <v>0</v>
      </c>
      <c r="Q82" s="84">
        <f t="shared" si="35"/>
        <v>610</v>
      </c>
      <c r="R82" s="84">
        <f>SUM(L82:Q82)</f>
        <v>1005</v>
      </c>
      <c r="S82" s="154">
        <f aca="true" t="shared" si="36" ref="S82:S88">(J82+K82)/I82*100</f>
        <v>80.40674603174604</v>
      </c>
      <c r="T82" s="108"/>
      <c r="U82" s="108"/>
      <c r="V82" s="108"/>
      <c r="W82" s="108"/>
      <c r="X82" s="108"/>
      <c r="Y82" s="108"/>
      <c r="Z82" s="108"/>
      <c r="AA82" s="108"/>
      <c r="AB82" s="108"/>
      <c r="AC82" s="108"/>
      <c r="AD82" s="108"/>
      <c r="AE82" s="109"/>
    </row>
    <row r="83" spans="1:19" ht="17.25" customHeight="1">
      <c r="A83" s="163">
        <v>1</v>
      </c>
      <c r="B83" s="72" t="s">
        <v>129</v>
      </c>
      <c r="C83" s="37">
        <f aca="true" t="shared" si="37" ref="C83:C89">SUM(D83:E83)</f>
        <v>429</v>
      </c>
      <c r="D83" s="37">
        <v>88</v>
      </c>
      <c r="E83" s="70">
        <v>341</v>
      </c>
      <c r="F83" s="70">
        <v>4</v>
      </c>
      <c r="G83" s="70">
        <v>0</v>
      </c>
      <c r="H83" s="37">
        <f aca="true" t="shared" si="38" ref="H83:H89">SUM(J83:Q83)</f>
        <v>425</v>
      </c>
      <c r="I83" s="37">
        <f aca="true" t="shared" si="39" ref="I83:I89">SUM(J83:P83)</f>
        <v>321</v>
      </c>
      <c r="J83" s="70">
        <v>269</v>
      </c>
      <c r="K83" s="70">
        <v>4</v>
      </c>
      <c r="L83" s="70">
        <v>48</v>
      </c>
      <c r="M83" s="70">
        <v>0</v>
      </c>
      <c r="N83" s="70">
        <v>0</v>
      </c>
      <c r="O83" s="70">
        <v>0</v>
      </c>
      <c r="P83" s="37"/>
      <c r="Q83" s="71">
        <v>104</v>
      </c>
      <c r="R83" s="37">
        <f aca="true" t="shared" si="40" ref="R83:R89">SUM(L83:Q83)</f>
        <v>152</v>
      </c>
      <c r="S83" s="154">
        <f t="shared" si="36"/>
        <v>85.04672897196261</v>
      </c>
    </row>
    <row r="84" spans="1:19" ht="17.25" customHeight="1">
      <c r="A84" s="163">
        <v>2</v>
      </c>
      <c r="B84" s="72" t="s">
        <v>126</v>
      </c>
      <c r="C84" s="37">
        <f t="shared" si="37"/>
        <v>775</v>
      </c>
      <c r="D84" s="37">
        <v>244</v>
      </c>
      <c r="E84" s="70">
        <v>531</v>
      </c>
      <c r="F84" s="70">
        <v>0</v>
      </c>
      <c r="G84" s="70">
        <v>0</v>
      </c>
      <c r="H84" s="37">
        <f t="shared" si="38"/>
        <v>775</v>
      </c>
      <c r="I84" s="37">
        <f t="shared" si="39"/>
        <v>588</v>
      </c>
      <c r="J84" s="70">
        <v>443</v>
      </c>
      <c r="K84" s="70">
        <v>4</v>
      </c>
      <c r="L84" s="70">
        <v>141</v>
      </c>
      <c r="M84" s="70"/>
      <c r="N84" s="70"/>
      <c r="O84" s="70"/>
      <c r="P84" s="37"/>
      <c r="Q84" s="71">
        <v>187</v>
      </c>
      <c r="R84" s="37">
        <f t="shared" si="40"/>
        <v>328</v>
      </c>
      <c r="S84" s="144">
        <f t="shared" si="36"/>
        <v>76.0204081632653</v>
      </c>
    </row>
    <row r="85" spans="1:19" ht="17.25" customHeight="1">
      <c r="A85" s="163">
        <v>3</v>
      </c>
      <c r="B85" s="72" t="s">
        <v>125</v>
      </c>
      <c r="C85" s="37">
        <f t="shared" si="37"/>
        <v>162</v>
      </c>
      <c r="D85" s="37">
        <v>52</v>
      </c>
      <c r="E85" s="70">
        <v>110</v>
      </c>
      <c r="F85" s="70">
        <v>0</v>
      </c>
      <c r="G85" s="70">
        <v>0</v>
      </c>
      <c r="H85" s="37">
        <f t="shared" si="38"/>
        <v>162</v>
      </c>
      <c r="I85" s="37">
        <f t="shared" si="39"/>
        <v>121</v>
      </c>
      <c r="J85" s="70">
        <v>113</v>
      </c>
      <c r="K85" s="70">
        <v>1</v>
      </c>
      <c r="L85" s="70">
        <v>6</v>
      </c>
      <c r="M85" s="70">
        <v>1</v>
      </c>
      <c r="N85" s="70"/>
      <c r="O85" s="70"/>
      <c r="P85" s="37"/>
      <c r="Q85" s="71">
        <v>41</v>
      </c>
      <c r="R85" s="37">
        <f t="shared" si="40"/>
        <v>48</v>
      </c>
      <c r="S85" s="144">
        <f t="shared" si="36"/>
        <v>94.21487603305785</v>
      </c>
    </row>
    <row r="86" spans="1:19" ht="17.25" customHeight="1">
      <c r="A86" s="163">
        <v>4</v>
      </c>
      <c r="B86" s="72" t="s">
        <v>128</v>
      </c>
      <c r="C86" s="37">
        <f t="shared" si="37"/>
        <v>431</v>
      </c>
      <c r="D86" s="37">
        <v>126</v>
      </c>
      <c r="E86" s="70">
        <v>305</v>
      </c>
      <c r="F86" s="70">
        <v>4</v>
      </c>
      <c r="G86" s="70">
        <v>0</v>
      </c>
      <c r="H86" s="37">
        <f t="shared" si="38"/>
        <v>427</v>
      </c>
      <c r="I86" s="37">
        <f t="shared" si="39"/>
        <v>308</v>
      </c>
      <c r="J86" s="70">
        <v>268</v>
      </c>
      <c r="K86" s="70">
        <v>6</v>
      </c>
      <c r="L86" s="70">
        <v>34</v>
      </c>
      <c r="M86" s="70"/>
      <c r="N86" s="70"/>
      <c r="O86" s="70"/>
      <c r="P86" s="37"/>
      <c r="Q86" s="71">
        <v>119</v>
      </c>
      <c r="R86" s="37">
        <f t="shared" si="40"/>
        <v>153</v>
      </c>
      <c r="S86" s="144">
        <f t="shared" si="36"/>
        <v>88.96103896103897</v>
      </c>
    </row>
    <row r="87" spans="1:19" ht="17.25" customHeight="1">
      <c r="A87" s="163">
        <v>5</v>
      </c>
      <c r="B87" s="72" t="s">
        <v>184</v>
      </c>
      <c r="C87" s="37">
        <f>SUM(D87:E87)</f>
        <v>472</v>
      </c>
      <c r="D87" s="37">
        <v>61</v>
      </c>
      <c r="E87" s="70">
        <v>411</v>
      </c>
      <c r="F87" s="70">
        <v>10</v>
      </c>
      <c r="G87" s="70">
        <v>0</v>
      </c>
      <c r="H87" s="37">
        <f>SUM(J87:Q87)</f>
        <v>462</v>
      </c>
      <c r="I87" s="37">
        <f>SUM(J87:P87)</f>
        <v>389</v>
      </c>
      <c r="J87" s="70">
        <v>295</v>
      </c>
      <c r="K87" s="70">
        <v>2</v>
      </c>
      <c r="L87" s="70">
        <v>92</v>
      </c>
      <c r="M87" s="70">
        <v>0</v>
      </c>
      <c r="N87" s="70"/>
      <c r="O87" s="70"/>
      <c r="P87" s="37"/>
      <c r="Q87" s="71">
        <v>73</v>
      </c>
      <c r="R87" s="37">
        <f>SUM(L87:Q87)</f>
        <v>165</v>
      </c>
      <c r="S87" s="144">
        <f t="shared" si="36"/>
        <v>76.34961439588689</v>
      </c>
    </row>
    <row r="88" spans="1:19" ht="17.25" customHeight="1">
      <c r="A88" s="163">
        <v>6</v>
      </c>
      <c r="B88" s="72" t="s">
        <v>127</v>
      </c>
      <c r="C88" s="37">
        <f t="shared" si="37"/>
        <v>376</v>
      </c>
      <c r="D88" s="37">
        <v>102</v>
      </c>
      <c r="E88" s="70">
        <v>274</v>
      </c>
      <c r="F88" s="70">
        <v>1</v>
      </c>
      <c r="G88" s="70">
        <v>0</v>
      </c>
      <c r="H88" s="37">
        <f t="shared" si="38"/>
        <v>375</v>
      </c>
      <c r="I88" s="37">
        <f t="shared" si="39"/>
        <v>289</v>
      </c>
      <c r="J88" s="70">
        <v>209</v>
      </c>
      <c r="K88" s="70">
        <v>7</v>
      </c>
      <c r="L88" s="70">
        <v>72</v>
      </c>
      <c r="M88" s="70">
        <v>1</v>
      </c>
      <c r="N88" s="70"/>
      <c r="O88" s="70"/>
      <c r="P88" s="37"/>
      <c r="Q88" s="71">
        <v>86</v>
      </c>
      <c r="R88" s="37">
        <f t="shared" si="40"/>
        <v>159</v>
      </c>
      <c r="S88" s="144">
        <f t="shared" si="36"/>
        <v>74.74048442906575</v>
      </c>
    </row>
    <row r="89" spans="1:19" ht="17.25" customHeight="1">
      <c r="A89" s="68"/>
      <c r="B89" s="72"/>
      <c r="C89" s="37">
        <f t="shared" si="37"/>
        <v>0</v>
      </c>
      <c r="D89" s="37"/>
      <c r="E89" s="70"/>
      <c r="F89" s="70"/>
      <c r="G89" s="70"/>
      <c r="H89" s="37">
        <f t="shared" si="38"/>
        <v>0</v>
      </c>
      <c r="I89" s="37">
        <f t="shared" si="39"/>
        <v>0</v>
      </c>
      <c r="J89" s="70"/>
      <c r="K89" s="70"/>
      <c r="L89" s="70"/>
      <c r="M89" s="70"/>
      <c r="N89" s="70"/>
      <c r="O89" s="70"/>
      <c r="P89" s="37"/>
      <c r="Q89" s="71"/>
      <c r="R89" s="37">
        <f t="shared" si="40"/>
        <v>0</v>
      </c>
      <c r="S89" s="144"/>
    </row>
    <row r="90" spans="1:31" s="110" customFormat="1" ht="17.25" customHeight="1">
      <c r="A90" s="178" t="s">
        <v>104</v>
      </c>
      <c r="B90" s="179" t="s">
        <v>105</v>
      </c>
      <c r="C90" s="84">
        <f>SUM(C91:C97)</f>
        <v>2488</v>
      </c>
      <c r="D90" s="84">
        <f>SUM(D91:D97)</f>
        <v>719</v>
      </c>
      <c r="E90" s="84">
        <f>SUM(E91:E97)</f>
        <v>1769</v>
      </c>
      <c r="F90" s="84">
        <f>SUM(F91:F97)</f>
        <v>10</v>
      </c>
      <c r="G90" s="84">
        <f>SUM(G91:G97)</f>
        <v>0</v>
      </c>
      <c r="H90" s="84">
        <f>SUM(J90:Q90)</f>
        <v>2478</v>
      </c>
      <c r="I90" s="84">
        <f>SUM(J90:P90)</f>
        <v>1978</v>
      </c>
      <c r="J90" s="84">
        <f aca="true" t="shared" si="41" ref="J90:Q90">SUM(J91:J97)</f>
        <v>1538</v>
      </c>
      <c r="K90" s="84">
        <f t="shared" si="41"/>
        <v>37</v>
      </c>
      <c r="L90" s="84">
        <f t="shared" si="41"/>
        <v>396</v>
      </c>
      <c r="M90" s="84">
        <f t="shared" si="41"/>
        <v>4</v>
      </c>
      <c r="N90" s="84">
        <f t="shared" si="41"/>
        <v>3</v>
      </c>
      <c r="O90" s="84">
        <f t="shared" si="41"/>
        <v>0</v>
      </c>
      <c r="P90" s="84">
        <f t="shared" si="41"/>
        <v>0</v>
      </c>
      <c r="Q90" s="84">
        <f t="shared" si="41"/>
        <v>500</v>
      </c>
      <c r="R90" s="84">
        <f>SUM(L90:Q90)</f>
        <v>903</v>
      </c>
      <c r="S90" s="154">
        <f>(J90+K90)/I90*100</f>
        <v>79.62588473205258</v>
      </c>
      <c r="T90" s="108"/>
      <c r="U90" s="108"/>
      <c r="V90" s="108"/>
      <c r="W90" s="108"/>
      <c r="X90" s="108"/>
      <c r="Y90" s="108"/>
      <c r="Z90" s="108"/>
      <c r="AA90" s="108"/>
      <c r="AB90" s="108"/>
      <c r="AC90" s="108"/>
      <c r="AD90" s="108"/>
      <c r="AE90" s="109"/>
    </row>
    <row r="91" spans="1:19" ht="17.25" customHeight="1">
      <c r="A91" s="163">
        <v>1</v>
      </c>
      <c r="B91" s="72" t="s">
        <v>137</v>
      </c>
      <c r="C91" s="37">
        <f>SUM(D91:E91)</f>
        <v>70</v>
      </c>
      <c r="D91" s="37">
        <v>0</v>
      </c>
      <c r="E91" s="70">
        <v>70</v>
      </c>
      <c r="F91" s="70">
        <v>0</v>
      </c>
      <c r="G91" s="70">
        <v>0</v>
      </c>
      <c r="H91" s="37">
        <f aca="true" t="shared" si="42" ref="H91:H97">SUM(J91:Q91)</f>
        <v>70</v>
      </c>
      <c r="I91" s="37">
        <f aca="true" t="shared" si="43" ref="I91:I97">SUM(J91:P91)</f>
        <v>70</v>
      </c>
      <c r="J91" s="70">
        <v>70</v>
      </c>
      <c r="K91" s="70">
        <v>0</v>
      </c>
      <c r="L91" s="70">
        <v>0</v>
      </c>
      <c r="M91" s="70">
        <v>0</v>
      </c>
      <c r="N91" s="70">
        <v>0</v>
      </c>
      <c r="O91" s="70">
        <v>0</v>
      </c>
      <c r="P91" s="37">
        <v>0</v>
      </c>
      <c r="Q91" s="71">
        <v>0</v>
      </c>
      <c r="R91" s="37">
        <f aca="true" t="shared" si="44" ref="R91:R97">SUM(L91:Q91)</f>
        <v>0</v>
      </c>
      <c r="S91" s="144">
        <f aca="true" t="shared" si="45" ref="S91:S96">(J91+K91)/I91*100</f>
        <v>100</v>
      </c>
    </row>
    <row r="92" spans="1:19" ht="17.25" customHeight="1">
      <c r="A92" s="163">
        <v>2</v>
      </c>
      <c r="B92" s="72" t="s">
        <v>188</v>
      </c>
      <c r="C92" s="37">
        <f aca="true" t="shared" si="46" ref="C92:C97">SUM(D92:E92)</f>
        <v>457</v>
      </c>
      <c r="D92" s="37">
        <v>144</v>
      </c>
      <c r="E92" s="70">
        <v>313</v>
      </c>
      <c r="F92" s="70">
        <v>4</v>
      </c>
      <c r="G92" s="70">
        <v>0</v>
      </c>
      <c r="H92" s="37">
        <f t="shared" si="42"/>
        <v>453</v>
      </c>
      <c r="I92" s="37">
        <f t="shared" si="43"/>
        <v>352</v>
      </c>
      <c r="J92" s="70">
        <v>287</v>
      </c>
      <c r="K92" s="70">
        <v>4</v>
      </c>
      <c r="L92" s="70">
        <v>61</v>
      </c>
      <c r="M92" s="70">
        <v>0</v>
      </c>
      <c r="N92" s="70">
        <v>0</v>
      </c>
      <c r="O92" s="70">
        <v>0</v>
      </c>
      <c r="P92" s="37">
        <v>0</v>
      </c>
      <c r="Q92" s="71">
        <v>101</v>
      </c>
      <c r="R92" s="37">
        <f t="shared" si="44"/>
        <v>162</v>
      </c>
      <c r="S92" s="144">
        <f t="shared" si="45"/>
        <v>82.67045454545455</v>
      </c>
    </row>
    <row r="93" spans="1:19" ht="17.25" customHeight="1">
      <c r="A93" s="163">
        <v>3</v>
      </c>
      <c r="B93" s="72" t="s">
        <v>138</v>
      </c>
      <c r="C93" s="37">
        <f t="shared" si="46"/>
        <v>371</v>
      </c>
      <c r="D93" s="37">
        <v>133</v>
      </c>
      <c r="E93" s="70">
        <v>238</v>
      </c>
      <c r="F93" s="70">
        <v>2</v>
      </c>
      <c r="G93" s="70">
        <v>0</v>
      </c>
      <c r="H93" s="37">
        <f t="shared" si="42"/>
        <v>369</v>
      </c>
      <c r="I93" s="37">
        <f t="shared" si="43"/>
        <v>276</v>
      </c>
      <c r="J93" s="70">
        <v>207</v>
      </c>
      <c r="K93" s="70">
        <v>3</v>
      </c>
      <c r="L93" s="70">
        <v>65</v>
      </c>
      <c r="M93" s="70">
        <v>1</v>
      </c>
      <c r="N93" s="70">
        <v>0</v>
      </c>
      <c r="O93" s="70">
        <v>0</v>
      </c>
      <c r="P93" s="37">
        <v>0</v>
      </c>
      <c r="Q93" s="71">
        <v>93</v>
      </c>
      <c r="R93" s="37">
        <f t="shared" si="44"/>
        <v>159</v>
      </c>
      <c r="S93" s="144">
        <f t="shared" si="45"/>
        <v>76.08695652173914</v>
      </c>
    </row>
    <row r="94" spans="1:19" ht="17.25" customHeight="1">
      <c r="A94" s="163">
        <v>4</v>
      </c>
      <c r="B94" s="72" t="s">
        <v>139</v>
      </c>
      <c r="C94" s="37">
        <f t="shared" si="46"/>
        <v>689</v>
      </c>
      <c r="D94" s="37">
        <v>145</v>
      </c>
      <c r="E94" s="70">
        <v>544</v>
      </c>
      <c r="F94" s="70">
        <v>2</v>
      </c>
      <c r="G94" s="70">
        <v>0</v>
      </c>
      <c r="H94" s="37">
        <f t="shared" si="42"/>
        <v>687</v>
      </c>
      <c r="I94" s="37">
        <f t="shared" si="43"/>
        <v>578</v>
      </c>
      <c r="J94" s="70">
        <v>438</v>
      </c>
      <c r="K94" s="70">
        <v>15</v>
      </c>
      <c r="L94" s="70">
        <v>125</v>
      </c>
      <c r="M94" s="70">
        <v>0</v>
      </c>
      <c r="N94" s="70">
        <v>0</v>
      </c>
      <c r="O94" s="70">
        <v>0</v>
      </c>
      <c r="P94" s="37">
        <v>0</v>
      </c>
      <c r="Q94" s="71">
        <v>109</v>
      </c>
      <c r="R94" s="37">
        <f t="shared" si="44"/>
        <v>234</v>
      </c>
      <c r="S94" s="144">
        <f t="shared" si="45"/>
        <v>78.37370242214533</v>
      </c>
    </row>
    <row r="95" spans="1:19" ht="17.25" customHeight="1">
      <c r="A95" s="163">
        <v>5</v>
      </c>
      <c r="B95" s="72" t="s">
        <v>140</v>
      </c>
      <c r="C95" s="37">
        <f t="shared" si="46"/>
        <v>529</v>
      </c>
      <c r="D95" s="37">
        <v>175</v>
      </c>
      <c r="E95" s="70">
        <v>354</v>
      </c>
      <c r="F95" s="70">
        <v>2</v>
      </c>
      <c r="G95" s="70">
        <v>0</v>
      </c>
      <c r="H95" s="37">
        <f t="shared" si="42"/>
        <v>527</v>
      </c>
      <c r="I95" s="37">
        <f t="shared" si="43"/>
        <v>400</v>
      </c>
      <c r="J95" s="70">
        <v>309</v>
      </c>
      <c r="K95" s="70">
        <v>7</v>
      </c>
      <c r="L95" s="70">
        <v>79</v>
      </c>
      <c r="M95" s="70">
        <v>2</v>
      </c>
      <c r="N95" s="70">
        <v>3</v>
      </c>
      <c r="O95" s="70">
        <v>0</v>
      </c>
      <c r="P95" s="37">
        <v>0</v>
      </c>
      <c r="Q95" s="71">
        <v>127</v>
      </c>
      <c r="R95" s="37">
        <f t="shared" si="44"/>
        <v>211</v>
      </c>
      <c r="S95" s="144">
        <f t="shared" si="45"/>
        <v>79</v>
      </c>
    </row>
    <row r="96" spans="1:19" ht="17.25" customHeight="1">
      <c r="A96" s="163">
        <v>6</v>
      </c>
      <c r="B96" s="72" t="s">
        <v>185</v>
      </c>
      <c r="C96" s="37">
        <f t="shared" si="46"/>
        <v>372</v>
      </c>
      <c r="D96" s="37">
        <v>122</v>
      </c>
      <c r="E96" s="37">
        <v>250</v>
      </c>
      <c r="F96" s="70">
        <v>0</v>
      </c>
      <c r="G96" s="37">
        <f>1-1</f>
        <v>0</v>
      </c>
      <c r="H96" s="37">
        <f t="shared" si="42"/>
        <v>372</v>
      </c>
      <c r="I96" s="37">
        <f t="shared" si="43"/>
        <v>302</v>
      </c>
      <c r="J96" s="70">
        <v>227</v>
      </c>
      <c r="K96" s="70">
        <v>8</v>
      </c>
      <c r="L96" s="70">
        <v>66</v>
      </c>
      <c r="M96" s="70">
        <v>1</v>
      </c>
      <c r="N96" s="70">
        <v>0</v>
      </c>
      <c r="O96" s="70">
        <v>0</v>
      </c>
      <c r="P96" s="37">
        <v>0</v>
      </c>
      <c r="Q96" s="71">
        <v>70</v>
      </c>
      <c r="R96" s="37">
        <f t="shared" si="44"/>
        <v>137</v>
      </c>
      <c r="S96" s="144">
        <f t="shared" si="45"/>
        <v>77.81456953642383</v>
      </c>
    </row>
    <row r="97" spans="1:19" ht="17.25" customHeight="1">
      <c r="A97" s="68"/>
      <c r="B97" s="72"/>
      <c r="C97" s="37">
        <f t="shared" si="46"/>
        <v>0</v>
      </c>
      <c r="D97" s="37"/>
      <c r="E97" s="70"/>
      <c r="F97" s="70"/>
      <c r="G97" s="70"/>
      <c r="H97" s="37">
        <f t="shared" si="42"/>
        <v>0</v>
      </c>
      <c r="I97" s="37">
        <f t="shared" si="43"/>
        <v>0</v>
      </c>
      <c r="J97" s="70"/>
      <c r="K97" s="70"/>
      <c r="L97" s="70"/>
      <c r="M97" s="70"/>
      <c r="N97" s="70"/>
      <c r="O97" s="70"/>
      <c r="P97" s="37"/>
      <c r="Q97" s="71"/>
      <c r="R97" s="37">
        <f t="shared" si="44"/>
        <v>0</v>
      </c>
      <c r="S97" s="144"/>
    </row>
    <row r="98" spans="1:31" s="110" customFormat="1" ht="17.25" customHeight="1">
      <c r="A98" s="178" t="s">
        <v>106</v>
      </c>
      <c r="B98" s="179" t="s">
        <v>107</v>
      </c>
      <c r="C98" s="84">
        <f>SUM(C99:C105)</f>
        <v>2241</v>
      </c>
      <c r="D98" s="84">
        <f>SUM(D99:D105)</f>
        <v>586</v>
      </c>
      <c r="E98" s="84">
        <f>SUM(E99:E105)</f>
        <v>1655</v>
      </c>
      <c r="F98" s="84">
        <f>SUM(F99:F105)</f>
        <v>22</v>
      </c>
      <c r="G98" s="84">
        <f>SUM(G99:G105)</f>
        <v>0</v>
      </c>
      <c r="H98" s="84">
        <f>SUM(J98:Q98)</f>
        <v>2219</v>
      </c>
      <c r="I98" s="84">
        <f>SUM(J98:P98)</f>
        <v>1804</v>
      </c>
      <c r="J98" s="84">
        <f aca="true" t="shared" si="47" ref="J98:Q98">SUM(J99:J105)</f>
        <v>1472</v>
      </c>
      <c r="K98" s="84">
        <f t="shared" si="47"/>
        <v>26</v>
      </c>
      <c r="L98" s="84">
        <f t="shared" si="47"/>
        <v>303</v>
      </c>
      <c r="M98" s="84">
        <f t="shared" si="47"/>
        <v>3</v>
      </c>
      <c r="N98" s="84">
        <f t="shared" si="47"/>
        <v>0</v>
      </c>
      <c r="O98" s="84">
        <f t="shared" si="47"/>
        <v>0</v>
      </c>
      <c r="P98" s="84">
        <f t="shared" si="47"/>
        <v>0</v>
      </c>
      <c r="Q98" s="84">
        <f t="shared" si="47"/>
        <v>415</v>
      </c>
      <c r="R98" s="84">
        <f>SUM(L98:Q98)</f>
        <v>721</v>
      </c>
      <c r="S98" s="154">
        <f aca="true" t="shared" si="48" ref="S98:S104">(J98+K98)/I98*100</f>
        <v>83.03769401330376</v>
      </c>
      <c r="T98" s="108"/>
      <c r="U98" s="108"/>
      <c r="V98" s="108"/>
      <c r="W98" s="108"/>
      <c r="X98" s="108"/>
      <c r="Y98" s="108"/>
      <c r="Z98" s="108"/>
      <c r="AA98" s="108"/>
      <c r="AB98" s="108"/>
      <c r="AC98" s="108"/>
      <c r="AD98" s="108"/>
      <c r="AE98" s="109"/>
    </row>
    <row r="99" spans="1:19" ht="17.25" customHeight="1">
      <c r="A99" s="163">
        <v>1</v>
      </c>
      <c r="B99" s="72" t="s">
        <v>155</v>
      </c>
      <c r="C99" s="37">
        <f aca="true" t="shared" si="49" ref="C99:C105">SUM(D99:E99)</f>
        <v>258</v>
      </c>
      <c r="D99" s="37">
        <v>7</v>
      </c>
      <c r="E99" s="70">
        <v>251</v>
      </c>
      <c r="F99" s="70">
        <v>4</v>
      </c>
      <c r="G99" s="70">
        <v>0</v>
      </c>
      <c r="H99" s="37">
        <f aca="true" t="shared" si="50" ref="H99:H105">SUM(J99:Q99)</f>
        <v>254</v>
      </c>
      <c r="I99" s="37">
        <f aca="true" t="shared" si="51" ref="I99:I105">SUM(J99:P99)</f>
        <v>242</v>
      </c>
      <c r="J99" s="70">
        <v>241</v>
      </c>
      <c r="K99" s="70">
        <v>1</v>
      </c>
      <c r="L99" s="70">
        <v>0</v>
      </c>
      <c r="M99" s="70">
        <v>0</v>
      </c>
      <c r="N99" s="70">
        <v>0</v>
      </c>
      <c r="O99" s="70">
        <v>0</v>
      </c>
      <c r="P99" s="37">
        <v>0</v>
      </c>
      <c r="Q99" s="71">
        <v>12</v>
      </c>
      <c r="R99" s="37">
        <f aca="true" t="shared" si="52" ref="R99:R105">SUM(L99:Q99)</f>
        <v>12</v>
      </c>
      <c r="S99" s="144">
        <f t="shared" si="48"/>
        <v>100</v>
      </c>
    </row>
    <row r="100" spans="1:19" ht="17.25" customHeight="1">
      <c r="A100" s="163">
        <v>2</v>
      </c>
      <c r="B100" s="72" t="s">
        <v>156</v>
      </c>
      <c r="C100" s="37">
        <f t="shared" si="49"/>
        <v>384</v>
      </c>
      <c r="D100" s="37">
        <v>191</v>
      </c>
      <c r="E100" s="70">
        <v>193</v>
      </c>
      <c r="F100" s="70">
        <v>2</v>
      </c>
      <c r="G100" s="70">
        <v>0</v>
      </c>
      <c r="H100" s="37">
        <f t="shared" si="50"/>
        <v>382</v>
      </c>
      <c r="I100" s="37">
        <f t="shared" si="51"/>
        <v>242</v>
      </c>
      <c r="J100" s="70">
        <v>170</v>
      </c>
      <c r="K100" s="70">
        <v>6</v>
      </c>
      <c r="L100" s="70">
        <v>65</v>
      </c>
      <c r="M100" s="70">
        <v>1</v>
      </c>
      <c r="N100" s="70">
        <v>0</v>
      </c>
      <c r="O100" s="70">
        <v>0</v>
      </c>
      <c r="P100" s="37">
        <v>0</v>
      </c>
      <c r="Q100" s="71">
        <v>140</v>
      </c>
      <c r="R100" s="37">
        <f t="shared" si="52"/>
        <v>206</v>
      </c>
      <c r="S100" s="144">
        <f t="shared" si="48"/>
        <v>72.72727272727273</v>
      </c>
    </row>
    <row r="101" spans="1:19" ht="17.25" customHeight="1">
      <c r="A101" s="163">
        <v>3</v>
      </c>
      <c r="B101" s="72" t="s">
        <v>186</v>
      </c>
      <c r="C101" s="37">
        <f t="shared" si="49"/>
        <v>334</v>
      </c>
      <c r="D101" s="37">
        <v>133</v>
      </c>
      <c r="E101" s="70">
        <v>201</v>
      </c>
      <c r="F101" s="70">
        <v>1</v>
      </c>
      <c r="G101" s="70">
        <v>0</v>
      </c>
      <c r="H101" s="37">
        <f t="shared" si="50"/>
        <v>333</v>
      </c>
      <c r="I101" s="37">
        <f t="shared" si="51"/>
        <v>244</v>
      </c>
      <c r="J101" s="70">
        <v>191</v>
      </c>
      <c r="K101" s="70">
        <v>2</v>
      </c>
      <c r="L101" s="70">
        <v>49</v>
      </c>
      <c r="M101" s="70">
        <v>2</v>
      </c>
      <c r="N101" s="70">
        <v>0</v>
      </c>
      <c r="O101" s="70">
        <v>0</v>
      </c>
      <c r="P101" s="37">
        <v>0</v>
      </c>
      <c r="Q101" s="71">
        <v>89</v>
      </c>
      <c r="R101" s="37">
        <f t="shared" si="52"/>
        <v>140</v>
      </c>
      <c r="S101" s="144">
        <f t="shared" si="48"/>
        <v>79.09836065573771</v>
      </c>
    </row>
    <row r="102" spans="1:19" ht="17.25" customHeight="1">
      <c r="A102" s="163">
        <v>4</v>
      </c>
      <c r="B102" s="72" t="s">
        <v>157</v>
      </c>
      <c r="C102" s="37">
        <f t="shared" si="49"/>
        <v>504</v>
      </c>
      <c r="D102" s="37">
        <v>135</v>
      </c>
      <c r="E102" s="70">
        <v>369</v>
      </c>
      <c r="F102" s="70">
        <v>4</v>
      </c>
      <c r="G102" s="70">
        <v>0</v>
      </c>
      <c r="H102" s="37">
        <f t="shared" si="50"/>
        <v>500</v>
      </c>
      <c r="I102" s="37">
        <f t="shared" si="51"/>
        <v>414</v>
      </c>
      <c r="J102" s="70">
        <v>358</v>
      </c>
      <c r="K102" s="70">
        <v>9</v>
      </c>
      <c r="L102" s="70">
        <v>47</v>
      </c>
      <c r="M102" s="70">
        <v>0</v>
      </c>
      <c r="N102" s="70">
        <v>0</v>
      </c>
      <c r="O102" s="70">
        <v>0</v>
      </c>
      <c r="P102" s="37">
        <v>0</v>
      </c>
      <c r="Q102" s="71">
        <v>86</v>
      </c>
      <c r="R102" s="37">
        <f t="shared" si="52"/>
        <v>133</v>
      </c>
      <c r="S102" s="144">
        <f t="shared" si="48"/>
        <v>88.64734299516908</v>
      </c>
    </row>
    <row r="103" spans="1:19" ht="17.25" customHeight="1">
      <c r="A103" s="163">
        <v>5</v>
      </c>
      <c r="B103" s="72" t="s">
        <v>158</v>
      </c>
      <c r="C103" s="37">
        <f t="shared" si="49"/>
        <v>479</v>
      </c>
      <c r="D103" s="37">
        <v>119</v>
      </c>
      <c r="E103" s="70">
        <v>360</v>
      </c>
      <c r="F103" s="70">
        <v>5</v>
      </c>
      <c r="G103" s="70"/>
      <c r="H103" s="37">
        <f>SUM(J103:Q103)</f>
        <v>474</v>
      </c>
      <c r="I103" s="37">
        <f>SUM(J103:P103)</f>
        <v>393</v>
      </c>
      <c r="J103" s="70">
        <v>315</v>
      </c>
      <c r="K103" s="70">
        <v>7</v>
      </c>
      <c r="L103" s="70">
        <v>71</v>
      </c>
      <c r="M103" s="70">
        <v>0</v>
      </c>
      <c r="N103" s="70">
        <v>0</v>
      </c>
      <c r="O103" s="70">
        <v>0</v>
      </c>
      <c r="P103" s="37">
        <v>0</v>
      </c>
      <c r="Q103" s="71">
        <v>81</v>
      </c>
      <c r="R103" s="37">
        <f>SUM(L103:Q103)</f>
        <v>152</v>
      </c>
      <c r="S103" s="144">
        <f>(J103+K103)/I103*100</f>
        <v>81.93384223918575</v>
      </c>
    </row>
    <row r="104" spans="1:19" ht="17.25" customHeight="1">
      <c r="A104" s="163">
        <v>6</v>
      </c>
      <c r="B104" s="72" t="s">
        <v>147</v>
      </c>
      <c r="C104" s="37">
        <f>SUM(D104:E104)</f>
        <v>282</v>
      </c>
      <c r="D104" s="37">
        <v>1</v>
      </c>
      <c r="E104" s="70">
        <v>281</v>
      </c>
      <c r="F104" s="70">
        <v>6</v>
      </c>
      <c r="G104" s="70">
        <v>0</v>
      </c>
      <c r="H104" s="37">
        <f>SUM(J104:Q104)</f>
        <v>276</v>
      </c>
      <c r="I104" s="37">
        <f>SUM(J104:P104)</f>
        <v>269</v>
      </c>
      <c r="J104" s="70">
        <v>197</v>
      </c>
      <c r="K104" s="70">
        <v>1</v>
      </c>
      <c r="L104" s="70">
        <v>71</v>
      </c>
      <c r="M104" s="70">
        <v>0</v>
      </c>
      <c r="N104" s="70">
        <v>0</v>
      </c>
      <c r="O104" s="70">
        <v>0</v>
      </c>
      <c r="P104" s="37">
        <v>0</v>
      </c>
      <c r="Q104" s="71">
        <v>7</v>
      </c>
      <c r="R104" s="37">
        <f>SUM(L104:Q104)</f>
        <v>78</v>
      </c>
      <c r="S104" s="144">
        <f t="shared" si="48"/>
        <v>73.60594795539033</v>
      </c>
    </row>
    <row r="105" spans="1:19" ht="17.25" customHeight="1">
      <c r="A105" s="68"/>
      <c r="B105" s="72"/>
      <c r="C105" s="37">
        <f t="shared" si="49"/>
        <v>0</v>
      </c>
      <c r="D105" s="37"/>
      <c r="E105" s="70"/>
      <c r="F105" s="70"/>
      <c r="G105" s="70"/>
      <c r="H105" s="37">
        <f t="shared" si="50"/>
        <v>0</v>
      </c>
      <c r="I105" s="37">
        <f t="shared" si="51"/>
        <v>0</v>
      </c>
      <c r="J105" s="70"/>
      <c r="K105" s="70"/>
      <c r="L105" s="70"/>
      <c r="M105" s="70"/>
      <c r="N105" s="70"/>
      <c r="O105" s="70"/>
      <c r="P105" s="37"/>
      <c r="Q105" s="71"/>
      <c r="R105" s="37">
        <f t="shared" si="52"/>
        <v>0</v>
      </c>
      <c r="S105" s="144"/>
    </row>
    <row r="106" spans="1:31" s="110" customFormat="1" ht="17.25" customHeight="1">
      <c r="A106" s="178" t="s">
        <v>108</v>
      </c>
      <c r="B106" s="179" t="s">
        <v>109</v>
      </c>
      <c r="C106" s="84">
        <f>SUM(C107:C114)</f>
        <v>1965</v>
      </c>
      <c r="D106" s="84">
        <f>SUM(D107:D114)</f>
        <v>803</v>
      </c>
      <c r="E106" s="84">
        <f>SUM(E107:E114)</f>
        <v>1162</v>
      </c>
      <c r="F106" s="84">
        <f>SUM(F107:F114)</f>
        <v>13</v>
      </c>
      <c r="G106" s="84">
        <f>SUM(G107:G114)</f>
        <v>0</v>
      </c>
      <c r="H106" s="84">
        <f>SUM(J106:Q106)</f>
        <v>1952</v>
      </c>
      <c r="I106" s="84">
        <f>SUM(J106:P106)</f>
        <v>1218</v>
      </c>
      <c r="J106" s="84">
        <f aca="true" t="shared" si="53" ref="J106:Q106">SUM(J107:J114)</f>
        <v>881</v>
      </c>
      <c r="K106" s="84">
        <f t="shared" si="53"/>
        <v>28</v>
      </c>
      <c r="L106" s="84">
        <f t="shared" si="53"/>
        <v>301</v>
      </c>
      <c r="M106" s="84">
        <f t="shared" si="53"/>
        <v>8</v>
      </c>
      <c r="N106" s="84">
        <f t="shared" si="53"/>
        <v>0</v>
      </c>
      <c r="O106" s="84">
        <f t="shared" si="53"/>
        <v>0</v>
      </c>
      <c r="P106" s="84">
        <f t="shared" si="53"/>
        <v>0</v>
      </c>
      <c r="Q106" s="84">
        <f t="shared" si="53"/>
        <v>734</v>
      </c>
      <c r="R106" s="84">
        <f>SUM(L106:Q106)</f>
        <v>1043</v>
      </c>
      <c r="S106" s="154">
        <f>(J106+K106)/I106*100</f>
        <v>74.63054187192118</v>
      </c>
      <c r="T106" s="108"/>
      <c r="U106" s="108"/>
      <c r="V106" s="108"/>
      <c r="W106" s="108"/>
      <c r="X106" s="108"/>
      <c r="Y106" s="108"/>
      <c r="Z106" s="108"/>
      <c r="AA106" s="108"/>
      <c r="AB106" s="108"/>
      <c r="AC106" s="108"/>
      <c r="AD106" s="108"/>
      <c r="AE106" s="109"/>
    </row>
    <row r="107" spans="1:19" ht="17.25" customHeight="1">
      <c r="A107" s="163">
        <v>1</v>
      </c>
      <c r="B107" s="69" t="s">
        <v>121</v>
      </c>
      <c r="C107" s="37">
        <f>SUM(D107:E107)</f>
        <v>4</v>
      </c>
      <c r="D107" s="37">
        <v>0</v>
      </c>
      <c r="E107" s="70">
        <v>4</v>
      </c>
      <c r="F107" s="70">
        <v>0</v>
      </c>
      <c r="G107" s="70"/>
      <c r="H107" s="37">
        <f aca="true" t="shared" si="54" ref="H107:H114">SUM(J107:Q107)</f>
        <v>4</v>
      </c>
      <c r="I107" s="37">
        <f aca="true" t="shared" si="55" ref="I107:I114">SUM(J107:P107)</f>
        <v>4</v>
      </c>
      <c r="J107" s="70">
        <v>4</v>
      </c>
      <c r="K107" s="70">
        <v>0</v>
      </c>
      <c r="L107" s="70">
        <v>0</v>
      </c>
      <c r="M107" s="70"/>
      <c r="N107" s="70"/>
      <c r="O107" s="70"/>
      <c r="P107" s="37"/>
      <c r="Q107" s="71">
        <v>0</v>
      </c>
      <c r="R107" s="37">
        <f aca="true" t="shared" si="56" ref="R107:R114">SUM(L107:Q107)</f>
        <v>0</v>
      </c>
      <c r="S107" s="144">
        <f aca="true" t="shared" si="57" ref="S107:S113">(J107+K107)/I107*100</f>
        <v>100</v>
      </c>
    </row>
    <row r="108" spans="1:19" ht="17.25" customHeight="1">
      <c r="A108" s="163">
        <v>2</v>
      </c>
      <c r="B108" s="121" t="s">
        <v>177</v>
      </c>
      <c r="C108" s="37">
        <f aca="true" t="shared" si="58" ref="C108:C114">SUM(D108:E108)</f>
        <v>55</v>
      </c>
      <c r="D108" s="37">
        <v>0</v>
      </c>
      <c r="E108" s="70">
        <v>55</v>
      </c>
      <c r="F108" s="70">
        <v>0</v>
      </c>
      <c r="G108" s="70"/>
      <c r="H108" s="37">
        <f t="shared" si="54"/>
        <v>55</v>
      </c>
      <c r="I108" s="37">
        <f t="shared" si="55"/>
        <v>55</v>
      </c>
      <c r="J108" s="70">
        <v>50</v>
      </c>
      <c r="K108" s="70">
        <v>0</v>
      </c>
      <c r="L108" s="70">
        <v>5</v>
      </c>
      <c r="M108" s="70"/>
      <c r="N108" s="70"/>
      <c r="O108" s="70"/>
      <c r="P108" s="37"/>
      <c r="Q108" s="71">
        <v>0</v>
      </c>
      <c r="R108" s="37">
        <f t="shared" si="56"/>
        <v>5</v>
      </c>
      <c r="S108" s="144">
        <f t="shared" si="57"/>
        <v>90.9090909090909</v>
      </c>
    </row>
    <row r="109" spans="1:19" ht="17.25" customHeight="1">
      <c r="A109" s="163">
        <v>3</v>
      </c>
      <c r="B109" s="69" t="s">
        <v>115</v>
      </c>
      <c r="C109" s="37">
        <f t="shared" si="58"/>
        <v>452</v>
      </c>
      <c r="D109" s="37">
        <v>185</v>
      </c>
      <c r="E109" s="70">
        <v>267</v>
      </c>
      <c r="F109" s="70">
        <v>2</v>
      </c>
      <c r="G109" s="70"/>
      <c r="H109" s="37">
        <f t="shared" si="54"/>
        <v>450</v>
      </c>
      <c r="I109" s="37">
        <f t="shared" si="55"/>
        <v>282</v>
      </c>
      <c r="J109" s="70">
        <v>192</v>
      </c>
      <c r="K109" s="70">
        <v>12</v>
      </c>
      <c r="L109" s="70">
        <v>77</v>
      </c>
      <c r="M109" s="70">
        <v>1</v>
      </c>
      <c r="N109" s="70"/>
      <c r="O109" s="70"/>
      <c r="P109" s="37"/>
      <c r="Q109" s="71">
        <v>168</v>
      </c>
      <c r="R109" s="37">
        <f t="shared" si="56"/>
        <v>246</v>
      </c>
      <c r="S109" s="144">
        <f t="shared" si="57"/>
        <v>72.3404255319149</v>
      </c>
    </row>
    <row r="110" spans="1:19" ht="17.25" customHeight="1">
      <c r="A110" s="163">
        <v>4</v>
      </c>
      <c r="B110" s="69" t="s">
        <v>122</v>
      </c>
      <c r="C110" s="37">
        <f t="shared" si="58"/>
        <v>432</v>
      </c>
      <c r="D110" s="37">
        <v>199</v>
      </c>
      <c r="E110" s="70">
        <v>233</v>
      </c>
      <c r="F110" s="70">
        <v>2</v>
      </c>
      <c r="G110" s="70"/>
      <c r="H110" s="37">
        <f t="shared" si="54"/>
        <v>430</v>
      </c>
      <c r="I110" s="37">
        <f t="shared" si="55"/>
        <v>252</v>
      </c>
      <c r="J110" s="70">
        <v>173</v>
      </c>
      <c r="K110" s="70">
        <v>4</v>
      </c>
      <c r="L110" s="70">
        <v>75</v>
      </c>
      <c r="M110" s="70"/>
      <c r="N110" s="70"/>
      <c r="O110" s="70"/>
      <c r="P110" s="37"/>
      <c r="Q110" s="71">
        <v>178</v>
      </c>
      <c r="R110" s="37">
        <f t="shared" si="56"/>
        <v>253</v>
      </c>
      <c r="S110" s="144">
        <f t="shared" si="57"/>
        <v>70.23809523809523</v>
      </c>
    </row>
    <row r="111" spans="1:19" ht="17.25" customHeight="1">
      <c r="A111" s="163">
        <v>5</v>
      </c>
      <c r="B111" s="69" t="s">
        <v>123</v>
      </c>
      <c r="C111" s="37">
        <f t="shared" si="58"/>
        <v>444</v>
      </c>
      <c r="D111" s="37">
        <v>169</v>
      </c>
      <c r="E111" s="70">
        <v>275</v>
      </c>
      <c r="F111" s="70">
        <v>6</v>
      </c>
      <c r="G111" s="70"/>
      <c r="H111" s="37">
        <f t="shared" si="54"/>
        <v>438</v>
      </c>
      <c r="I111" s="37">
        <f t="shared" si="55"/>
        <v>273</v>
      </c>
      <c r="J111" s="70">
        <v>197</v>
      </c>
      <c r="K111" s="70">
        <v>5</v>
      </c>
      <c r="L111" s="70">
        <v>71</v>
      </c>
      <c r="M111" s="70"/>
      <c r="N111" s="70"/>
      <c r="O111" s="70"/>
      <c r="P111" s="37"/>
      <c r="Q111" s="71">
        <v>165</v>
      </c>
      <c r="R111" s="37">
        <f t="shared" si="56"/>
        <v>236</v>
      </c>
      <c r="S111" s="144">
        <f t="shared" si="57"/>
        <v>73.992673992674</v>
      </c>
    </row>
    <row r="112" spans="1:19" ht="17.25" customHeight="1">
      <c r="A112" s="163">
        <v>6</v>
      </c>
      <c r="B112" s="69" t="s">
        <v>136</v>
      </c>
      <c r="C112" s="37">
        <f t="shared" si="58"/>
        <v>331</v>
      </c>
      <c r="D112" s="37">
        <v>149</v>
      </c>
      <c r="E112" s="70">
        <v>182</v>
      </c>
      <c r="F112" s="70">
        <v>1</v>
      </c>
      <c r="G112" s="70"/>
      <c r="H112" s="37">
        <f>SUM(J112:Q112)</f>
        <v>330</v>
      </c>
      <c r="I112" s="37">
        <f>SUM(J112:P112)</f>
        <v>184</v>
      </c>
      <c r="J112" s="70">
        <v>135</v>
      </c>
      <c r="K112" s="70">
        <v>1</v>
      </c>
      <c r="L112" s="70">
        <v>48</v>
      </c>
      <c r="M112" s="70"/>
      <c r="N112" s="70"/>
      <c r="O112" s="70"/>
      <c r="P112" s="37"/>
      <c r="Q112" s="71">
        <v>146</v>
      </c>
      <c r="R112" s="37">
        <f>SUM(L112:Q112)</f>
        <v>194</v>
      </c>
      <c r="S112" s="144">
        <f>(J112+K112)/I112*100</f>
        <v>73.91304347826086</v>
      </c>
    </row>
    <row r="113" spans="1:19" ht="17.25" customHeight="1">
      <c r="A113" s="163">
        <v>7</v>
      </c>
      <c r="B113" s="69" t="s">
        <v>120</v>
      </c>
      <c r="C113" s="37">
        <f t="shared" si="58"/>
        <v>247</v>
      </c>
      <c r="D113" s="37">
        <v>101</v>
      </c>
      <c r="E113" s="70">
        <v>146</v>
      </c>
      <c r="F113" s="70">
        <v>2</v>
      </c>
      <c r="G113" s="70"/>
      <c r="H113" s="37">
        <f t="shared" si="54"/>
        <v>245</v>
      </c>
      <c r="I113" s="37">
        <f t="shared" si="55"/>
        <v>168</v>
      </c>
      <c r="J113" s="70">
        <v>130</v>
      </c>
      <c r="K113" s="70">
        <v>6</v>
      </c>
      <c r="L113" s="70">
        <v>25</v>
      </c>
      <c r="M113" s="70">
        <v>7</v>
      </c>
      <c r="N113" s="70"/>
      <c r="O113" s="70"/>
      <c r="P113" s="37"/>
      <c r="Q113" s="71">
        <v>77</v>
      </c>
      <c r="R113" s="37">
        <f t="shared" si="56"/>
        <v>109</v>
      </c>
      <c r="S113" s="144">
        <f t="shared" si="57"/>
        <v>80.95238095238095</v>
      </c>
    </row>
    <row r="114" spans="1:19" ht="17.25" customHeight="1">
      <c r="A114" s="68"/>
      <c r="B114" s="72"/>
      <c r="C114" s="37">
        <f t="shared" si="58"/>
        <v>0</v>
      </c>
      <c r="D114" s="37"/>
      <c r="E114" s="70"/>
      <c r="F114" s="70"/>
      <c r="G114" s="70"/>
      <c r="H114" s="37">
        <f t="shared" si="54"/>
        <v>0</v>
      </c>
      <c r="I114" s="37">
        <f t="shared" si="55"/>
        <v>0</v>
      </c>
      <c r="J114" s="70"/>
      <c r="K114" s="70"/>
      <c r="L114" s="70"/>
      <c r="M114" s="70"/>
      <c r="N114" s="70"/>
      <c r="O114" s="70"/>
      <c r="P114" s="37"/>
      <c r="Q114" s="71"/>
      <c r="R114" s="37">
        <f t="shared" si="56"/>
        <v>0</v>
      </c>
      <c r="S114" s="144"/>
    </row>
    <row r="115" spans="1:31" s="110" customFormat="1" ht="17.25" customHeight="1">
      <c r="A115" s="178" t="s">
        <v>110</v>
      </c>
      <c r="B115" s="179" t="s">
        <v>111</v>
      </c>
      <c r="C115" s="84">
        <f aca="true" t="shared" si="59" ref="C115:R115">SUM(C116:C121)</f>
        <v>2660</v>
      </c>
      <c r="D115" s="84">
        <f t="shared" si="59"/>
        <v>917</v>
      </c>
      <c r="E115" s="84">
        <f t="shared" si="59"/>
        <v>1743</v>
      </c>
      <c r="F115" s="84">
        <f t="shared" si="59"/>
        <v>10</v>
      </c>
      <c r="G115" s="84">
        <f t="shared" si="59"/>
        <v>0</v>
      </c>
      <c r="H115" s="84">
        <f t="shared" si="59"/>
        <v>2650</v>
      </c>
      <c r="I115" s="84">
        <f t="shared" si="59"/>
        <v>2111</v>
      </c>
      <c r="J115" s="84">
        <f t="shared" si="59"/>
        <v>1382</v>
      </c>
      <c r="K115" s="84">
        <f t="shared" si="59"/>
        <v>47</v>
      </c>
      <c r="L115" s="84">
        <f t="shared" si="59"/>
        <v>679</v>
      </c>
      <c r="M115" s="84">
        <f t="shared" si="59"/>
        <v>2</v>
      </c>
      <c r="N115" s="84">
        <f t="shared" si="59"/>
        <v>1</v>
      </c>
      <c r="O115" s="84">
        <f t="shared" si="59"/>
        <v>0</v>
      </c>
      <c r="P115" s="84">
        <f t="shared" si="59"/>
        <v>0</v>
      </c>
      <c r="Q115" s="84">
        <f t="shared" si="59"/>
        <v>539</v>
      </c>
      <c r="R115" s="84">
        <f t="shared" si="59"/>
        <v>1221</v>
      </c>
      <c r="S115" s="154">
        <f aca="true" t="shared" si="60" ref="S115:S121">(J115+K115)/I115*100</f>
        <v>67.69303647560398</v>
      </c>
      <c r="T115" s="108"/>
      <c r="U115" s="108"/>
      <c r="V115" s="108"/>
      <c r="W115" s="108"/>
      <c r="X115" s="108"/>
      <c r="Y115" s="108"/>
      <c r="Z115" s="108"/>
      <c r="AA115" s="108"/>
      <c r="AB115" s="108"/>
      <c r="AC115" s="108"/>
      <c r="AD115" s="108"/>
      <c r="AE115" s="109"/>
    </row>
    <row r="116" spans="1:19" ht="17.25" customHeight="1">
      <c r="A116" s="163">
        <v>1</v>
      </c>
      <c r="B116" s="69" t="s">
        <v>124</v>
      </c>
      <c r="C116" s="37">
        <f aca="true" t="shared" si="61" ref="C116:C121">SUM(D116:E116)</f>
        <v>615</v>
      </c>
      <c r="D116" s="37">
        <v>221</v>
      </c>
      <c r="E116" s="70">
        <v>394</v>
      </c>
      <c r="F116" s="70">
        <v>4</v>
      </c>
      <c r="G116" s="70">
        <v>0</v>
      </c>
      <c r="H116" s="37">
        <f aca="true" t="shared" si="62" ref="H116:H121">SUM(J116:Q116)</f>
        <v>611</v>
      </c>
      <c r="I116" s="37">
        <f aca="true" t="shared" si="63" ref="I116:I121">SUM(J116:P116)</f>
        <v>498</v>
      </c>
      <c r="J116" s="70">
        <v>314</v>
      </c>
      <c r="K116" s="70">
        <v>12</v>
      </c>
      <c r="L116" s="70">
        <v>170</v>
      </c>
      <c r="M116" s="70">
        <v>1</v>
      </c>
      <c r="N116" s="70">
        <v>1</v>
      </c>
      <c r="O116" s="70">
        <v>0</v>
      </c>
      <c r="P116" s="37">
        <v>0</v>
      </c>
      <c r="Q116" s="71">
        <v>113</v>
      </c>
      <c r="R116" s="37">
        <f aca="true" t="shared" si="64" ref="R116:R121">SUM(L116:Q116)</f>
        <v>285</v>
      </c>
      <c r="S116" s="144">
        <f t="shared" si="60"/>
        <v>65.46184738955823</v>
      </c>
    </row>
    <row r="117" spans="1:19" ht="17.25" customHeight="1">
      <c r="A117" s="163">
        <v>2</v>
      </c>
      <c r="B117" s="72" t="s">
        <v>187</v>
      </c>
      <c r="C117" s="37">
        <f t="shared" si="61"/>
        <v>371</v>
      </c>
      <c r="D117" s="37">
        <v>140</v>
      </c>
      <c r="E117" s="70">
        <v>231</v>
      </c>
      <c r="F117" s="70">
        <v>0</v>
      </c>
      <c r="G117" s="70">
        <v>0</v>
      </c>
      <c r="H117" s="37">
        <f t="shared" si="62"/>
        <v>371</v>
      </c>
      <c r="I117" s="37">
        <f t="shared" si="63"/>
        <v>289</v>
      </c>
      <c r="J117" s="70">
        <v>165</v>
      </c>
      <c r="K117" s="70">
        <v>6</v>
      </c>
      <c r="L117" s="70">
        <v>118</v>
      </c>
      <c r="M117" s="70">
        <v>0</v>
      </c>
      <c r="N117" s="70">
        <v>0</v>
      </c>
      <c r="O117" s="70">
        <v>0</v>
      </c>
      <c r="P117" s="37">
        <v>0</v>
      </c>
      <c r="Q117" s="71">
        <v>82</v>
      </c>
      <c r="R117" s="37">
        <f t="shared" si="64"/>
        <v>200</v>
      </c>
      <c r="S117" s="144">
        <f>(J117+K117)/I117*100</f>
        <v>59.16955017301038</v>
      </c>
    </row>
    <row r="118" spans="1:19" ht="17.25" customHeight="1">
      <c r="A118" s="163">
        <v>3</v>
      </c>
      <c r="B118" s="72" t="s">
        <v>117</v>
      </c>
      <c r="C118" s="37">
        <f t="shared" si="61"/>
        <v>620</v>
      </c>
      <c r="D118" s="37">
        <v>220</v>
      </c>
      <c r="E118" s="70">
        <v>400</v>
      </c>
      <c r="F118" s="70">
        <v>0</v>
      </c>
      <c r="G118" s="70">
        <v>0</v>
      </c>
      <c r="H118" s="37">
        <f t="shared" si="62"/>
        <v>620</v>
      </c>
      <c r="I118" s="37">
        <f t="shared" si="63"/>
        <v>483</v>
      </c>
      <c r="J118" s="70">
        <v>314</v>
      </c>
      <c r="K118" s="70">
        <v>16</v>
      </c>
      <c r="L118" s="70">
        <v>153</v>
      </c>
      <c r="M118" s="70">
        <v>0</v>
      </c>
      <c r="N118" s="70">
        <v>0</v>
      </c>
      <c r="O118" s="70">
        <v>0</v>
      </c>
      <c r="P118" s="37">
        <v>0</v>
      </c>
      <c r="Q118" s="71">
        <v>137</v>
      </c>
      <c r="R118" s="37">
        <f t="shared" si="64"/>
        <v>290</v>
      </c>
      <c r="S118" s="144">
        <f t="shared" si="60"/>
        <v>68.32298136645963</v>
      </c>
    </row>
    <row r="119" spans="1:19" ht="17.25" customHeight="1">
      <c r="A119" s="163">
        <v>4</v>
      </c>
      <c r="B119" s="72" t="s">
        <v>118</v>
      </c>
      <c r="C119" s="37">
        <f t="shared" si="61"/>
        <v>559</v>
      </c>
      <c r="D119" s="37">
        <v>155</v>
      </c>
      <c r="E119" s="70">
        <v>404</v>
      </c>
      <c r="F119" s="70">
        <v>0</v>
      </c>
      <c r="G119" s="70">
        <v>0</v>
      </c>
      <c r="H119" s="37">
        <f t="shared" si="62"/>
        <v>559</v>
      </c>
      <c r="I119" s="37">
        <f t="shared" si="63"/>
        <v>464</v>
      </c>
      <c r="J119" s="70">
        <v>327</v>
      </c>
      <c r="K119" s="70">
        <v>3</v>
      </c>
      <c r="L119" s="70">
        <v>133</v>
      </c>
      <c r="M119" s="70">
        <v>1</v>
      </c>
      <c r="N119" s="70">
        <v>0</v>
      </c>
      <c r="O119" s="70">
        <v>0</v>
      </c>
      <c r="P119" s="37">
        <v>0</v>
      </c>
      <c r="Q119" s="71">
        <v>95</v>
      </c>
      <c r="R119" s="37">
        <f t="shared" si="64"/>
        <v>229</v>
      </c>
      <c r="S119" s="144">
        <f t="shared" si="60"/>
        <v>71.12068965517241</v>
      </c>
    </row>
    <row r="120" spans="1:19" ht="17.25" customHeight="1">
      <c r="A120" s="163">
        <v>5</v>
      </c>
      <c r="B120" s="72" t="s">
        <v>133</v>
      </c>
      <c r="C120" s="37">
        <f t="shared" si="61"/>
        <v>484</v>
      </c>
      <c r="D120" s="37">
        <v>178</v>
      </c>
      <c r="E120" s="70">
        <v>306</v>
      </c>
      <c r="F120" s="70">
        <v>6</v>
      </c>
      <c r="G120" s="70">
        <v>0</v>
      </c>
      <c r="H120" s="37">
        <f t="shared" si="62"/>
        <v>478</v>
      </c>
      <c r="I120" s="37">
        <f t="shared" si="63"/>
        <v>366</v>
      </c>
      <c r="J120" s="70">
        <v>255</v>
      </c>
      <c r="K120" s="70">
        <v>10</v>
      </c>
      <c r="L120" s="70">
        <v>101</v>
      </c>
      <c r="M120" s="70">
        <v>0</v>
      </c>
      <c r="N120" s="70">
        <v>0</v>
      </c>
      <c r="O120" s="70">
        <v>0</v>
      </c>
      <c r="P120" s="37">
        <v>0</v>
      </c>
      <c r="Q120" s="71">
        <v>112</v>
      </c>
      <c r="R120" s="37">
        <f t="shared" si="64"/>
        <v>213</v>
      </c>
      <c r="S120" s="144">
        <f t="shared" si="60"/>
        <v>72.40437158469946</v>
      </c>
    </row>
    <row r="121" spans="1:19" ht="17.25" customHeight="1">
      <c r="A121" s="163">
        <v>6</v>
      </c>
      <c r="B121" s="72" t="s">
        <v>174</v>
      </c>
      <c r="C121" s="37">
        <f t="shared" si="61"/>
        <v>11</v>
      </c>
      <c r="D121" s="37">
        <v>3</v>
      </c>
      <c r="E121" s="70">
        <v>8</v>
      </c>
      <c r="F121" s="70">
        <v>0</v>
      </c>
      <c r="G121" s="70"/>
      <c r="H121" s="37">
        <f t="shared" si="62"/>
        <v>11</v>
      </c>
      <c r="I121" s="37">
        <f t="shared" si="63"/>
        <v>11</v>
      </c>
      <c r="J121" s="70">
        <v>7</v>
      </c>
      <c r="K121" s="70">
        <v>0</v>
      </c>
      <c r="L121" s="70">
        <v>4</v>
      </c>
      <c r="M121" s="70">
        <v>0</v>
      </c>
      <c r="N121" s="70">
        <v>0</v>
      </c>
      <c r="O121" s="70">
        <v>0</v>
      </c>
      <c r="P121" s="37">
        <v>0</v>
      </c>
      <c r="Q121" s="71">
        <v>0</v>
      </c>
      <c r="R121" s="37">
        <f t="shared" si="64"/>
        <v>4</v>
      </c>
      <c r="S121" s="144">
        <f t="shared" si="60"/>
        <v>63.63636363636363</v>
      </c>
    </row>
    <row r="122" spans="1:19" ht="17.25" customHeight="1">
      <c r="A122" s="68"/>
      <c r="B122" s="72"/>
      <c r="C122" s="37"/>
      <c r="D122" s="37"/>
      <c r="E122" s="70"/>
      <c r="F122" s="70"/>
      <c r="G122" s="70"/>
      <c r="H122" s="37"/>
      <c r="I122" s="37"/>
      <c r="J122" s="70"/>
      <c r="K122" s="70"/>
      <c r="L122" s="70"/>
      <c r="M122" s="70"/>
      <c r="N122" s="70"/>
      <c r="O122" s="70"/>
      <c r="P122" s="37"/>
      <c r="Q122" s="71"/>
      <c r="R122" s="147"/>
      <c r="S122" s="144"/>
    </row>
    <row r="123" spans="1:19" ht="14.25" customHeight="1">
      <c r="A123" s="73"/>
      <c r="B123" s="74"/>
      <c r="C123" s="148"/>
      <c r="D123" s="148"/>
      <c r="E123" s="75"/>
      <c r="F123" s="75"/>
      <c r="G123" s="75"/>
      <c r="H123" s="148"/>
      <c r="I123" s="75"/>
      <c r="J123" s="75"/>
      <c r="K123" s="75"/>
      <c r="L123" s="75"/>
      <c r="M123" s="75"/>
      <c r="N123" s="76"/>
      <c r="O123" s="76"/>
      <c r="P123" s="38"/>
      <c r="Q123" s="77"/>
      <c r="R123" s="149"/>
      <c r="S123" s="150"/>
    </row>
    <row r="124" spans="1:31" s="79" customFormat="1" ht="18.75">
      <c r="A124" s="232" t="s">
        <v>210</v>
      </c>
      <c r="B124" s="232"/>
      <c r="C124" s="232"/>
      <c r="D124" s="232"/>
      <c r="E124" s="232"/>
      <c r="F124" s="30"/>
      <c r="G124" s="30"/>
      <c r="H124" s="30"/>
      <c r="I124" s="30"/>
      <c r="J124" s="30"/>
      <c r="K124" s="30"/>
      <c r="L124" s="30"/>
      <c r="M124" s="235" t="str">
        <f>A124</f>
        <v>Đồng Tháp, ngày 04 tháng 9 năm 2019</v>
      </c>
      <c r="N124" s="235"/>
      <c r="O124" s="235"/>
      <c r="P124" s="235"/>
      <c r="Q124" s="235"/>
      <c r="R124" s="235"/>
      <c r="S124" s="235"/>
      <c r="T124" s="78"/>
      <c r="U124" s="78"/>
      <c r="V124" s="78"/>
      <c r="W124" s="78"/>
      <c r="X124" s="78"/>
      <c r="Y124" s="78"/>
      <c r="Z124" s="78"/>
      <c r="AA124" s="78"/>
      <c r="AB124" s="78"/>
      <c r="AC124" s="78"/>
      <c r="AD124" s="78"/>
      <c r="AE124" s="90"/>
    </row>
    <row r="125" spans="1:31" s="82" customFormat="1" ht="19.5" customHeight="1">
      <c r="A125" s="80"/>
      <c r="B125" s="224" t="s">
        <v>3</v>
      </c>
      <c r="C125" s="224"/>
      <c r="D125" s="224"/>
      <c r="E125" s="224"/>
      <c r="F125" s="31"/>
      <c r="G125" s="31"/>
      <c r="H125" s="31"/>
      <c r="I125" s="31"/>
      <c r="J125" s="31"/>
      <c r="K125" s="31"/>
      <c r="L125" s="31"/>
      <c r="M125" s="31"/>
      <c r="N125" s="233" t="s">
        <v>171</v>
      </c>
      <c r="O125" s="233"/>
      <c r="P125" s="233"/>
      <c r="Q125" s="233"/>
      <c r="R125" s="233"/>
      <c r="S125" s="233"/>
      <c r="T125" s="81"/>
      <c r="U125" s="81"/>
      <c r="V125" s="81"/>
      <c r="W125" s="81"/>
      <c r="X125" s="81"/>
      <c r="Y125" s="81"/>
      <c r="Z125" s="81"/>
      <c r="AA125" s="81"/>
      <c r="AB125" s="81"/>
      <c r="AC125" s="81"/>
      <c r="AD125" s="81"/>
      <c r="AE125" s="91"/>
    </row>
    <row r="126" spans="1:31" s="118" customFormat="1" ht="18.75">
      <c r="A126" s="34"/>
      <c r="B126" s="217"/>
      <c r="C126" s="217"/>
      <c r="D126" s="217"/>
      <c r="E126" s="32"/>
      <c r="F126" s="32"/>
      <c r="G126" s="32"/>
      <c r="H126" s="32"/>
      <c r="I126" s="32"/>
      <c r="J126" s="32"/>
      <c r="K126" s="32"/>
      <c r="L126" s="32"/>
      <c r="M126" s="32"/>
      <c r="N126" s="248" t="s">
        <v>167</v>
      </c>
      <c r="O126" s="248"/>
      <c r="P126" s="248"/>
      <c r="Q126" s="248"/>
      <c r="R126" s="248"/>
      <c r="S126" s="248"/>
      <c r="T126" s="80"/>
      <c r="U126" s="80"/>
      <c r="V126" s="80"/>
      <c r="W126" s="80"/>
      <c r="X126" s="80"/>
      <c r="Y126" s="80"/>
      <c r="Z126" s="80"/>
      <c r="AA126" s="80"/>
      <c r="AB126" s="80"/>
      <c r="AC126" s="80"/>
      <c r="AD126" s="80"/>
      <c r="AE126" s="117"/>
    </row>
    <row r="127" spans="1:31" s="118" customFormat="1" ht="18.75">
      <c r="A127" s="34"/>
      <c r="B127" s="34"/>
      <c r="C127" s="34"/>
      <c r="D127" s="32"/>
      <c r="E127" s="32"/>
      <c r="F127" s="32"/>
      <c r="G127" s="32"/>
      <c r="H127" s="32"/>
      <c r="I127" s="32"/>
      <c r="J127" s="32"/>
      <c r="K127" s="32"/>
      <c r="L127" s="32"/>
      <c r="M127" s="32"/>
      <c r="N127" s="32"/>
      <c r="O127" s="32"/>
      <c r="P127" s="32"/>
      <c r="Q127" s="32"/>
      <c r="R127" s="34"/>
      <c r="S127" s="151"/>
      <c r="T127" s="80"/>
      <c r="U127" s="80"/>
      <c r="V127" s="80"/>
      <c r="W127" s="80"/>
      <c r="X127" s="80"/>
      <c r="Y127" s="80"/>
      <c r="Z127" s="80"/>
      <c r="AA127" s="80"/>
      <c r="AB127" s="80"/>
      <c r="AC127" s="80"/>
      <c r="AD127" s="80"/>
      <c r="AE127" s="117"/>
    </row>
    <row r="128" spans="1:31" s="118" customFormat="1" ht="18.75" hidden="1">
      <c r="A128" s="34" t="s">
        <v>23</v>
      </c>
      <c r="B128" s="34"/>
      <c r="C128" s="34"/>
      <c r="D128" s="32"/>
      <c r="E128" s="32"/>
      <c r="F128" s="32"/>
      <c r="G128" s="32"/>
      <c r="H128" s="32"/>
      <c r="I128" s="32"/>
      <c r="J128" s="32"/>
      <c r="K128" s="32"/>
      <c r="L128" s="32"/>
      <c r="M128" s="32"/>
      <c r="N128" s="32"/>
      <c r="O128" s="32"/>
      <c r="P128" s="32"/>
      <c r="Q128" s="32"/>
      <c r="R128" s="34"/>
      <c r="S128" s="151"/>
      <c r="T128" s="80"/>
      <c r="U128" s="80"/>
      <c r="V128" s="80"/>
      <c r="W128" s="80"/>
      <c r="X128" s="80"/>
      <c r="Y128" s="80"/>
      <c r="Z128" s="80"/>
      <c r="AA128" s="80"/>
      <c r="AB128" s="80"/>
      <c r="AC128" s="80"/>
      <c r="AD128" s="80"/>
      <c r="AE128" s="117"/>
    </row>
    <row r="129" spans="1:31" s="118" customFormat="1" ht="18.75" hidden="1">
      <c r="A129" s="34"/>
      <c r="B129" s="216" t="s">
        <v>29</v>
      </c>
      <c r="C129" s="216"/>
      <c r="D129" s="216"/>
      <c r="E129" s="216"/>
      <c r="F129" s="216"/>
      <c r="G129" s="216"/>
      <c r="H129" s="216"/>
      <c r="I129" s="216"/>
      <c r="J129" s="216"/>
      <c r="K129" s="216"/>
      <c r="L129" s="216"/>
      <c r="M129" s="216"/>
      <c r="N129" s="216"/>
      <c r="O129" s="216"/>
      <c r="P129" s="32"/>
      <c r="Q129" s="32"/>
      <c r="R129" s="34"/>
      <c r="S129" s="151"/>
      <c r="T129" s="80"/>
      <c r="U129" s="80"/>
      <c r="V129" s="80"/>
      <c r="W129" s="80"/>
      <c r="X129" s="80"/>
      <c r="Y129" s="80"/>
      <c r="Z129" s="80"/>
      <c r="AA129" s="80"/>
      <c r="AB129" s="80"/>
      <c r="AC129" s="80"/>
      <c r="AD129" s="80"/>
      <c r="AE129" s="117"/>
    </row>
    <row r="130" spans="1:31" s="118" customFormat="1" ht="18.75" hidden="1">
      <c r="A130" s="34"/>
      <c r="B130" s="216" t="s">
        <v>33</v>
      </c>
      <c r="C130" s="216"/>
      <c r="D130" s="216"/>
      <c r="E130" s="216"/>
      <c r="F130" s="216"/>
      <c r="G130" s="216"/>
      <c r="H130" s="216"/>
      <c r="I130" s="216"/>
      <c r="J130" s="216"/>
      <c r="K130" s="216"/>
      <c r="L130" s="216"/>
      <c r="M130" s="216"/>
      <c r="N130" s="216"/>
      <c r="O130" s="216"/>
      <c r="P130" s="32"/>
      <c r="Q130" s="32"/>
      <c r="R130" s="34"/>
      <c r="S130" s="151"/>
      <c r="T130" s="80"/>
      <c r="U130" s="80"/>
      <c r="V130" s="80"/>
      <c r="W130" s="80"/>
      <c r="X130" s="80"/>
      <c r="Y130" s="80"/>
      <c r="Z130" s="80"/>
      <c r="AA130" s="80"/>
      <c r="AB130" s="80"/>
      <c r="AC130" s="80"/>
      <c r="AD130" s="80"/>
      <c r="AE130" s="117"/>
    </row>
    <row r="131" spans="1:31" s="118" customFormat="1" ht="18.75" hidden="1">
      <c r="A131" s="34"/>
      <c r="B131" s="216" t="s">
        <v>30</v>
      </c>
      <c r="C131" s="216"/>
      <c r="D131" s="216"/>
      <c r="E131" s="216"/>
      <c r="F131" s="216"/>
      <c r="G131" s="216"/>
      <c r="H131" s="216"/>
      <c r="I131" s="216"/>
      <c r="J131" s="216"/>
      <c r="K131" s="216"/>
      <c r="L131" s="216"/>
      <c r="M131" s="216"/>
      <c r="N131" s="216"/>
      <c r="O131" s="216"/>
      <c r="P131" s="32"/>
      <c r="Q131" s="32"/>
      <c r="R131" s="34"/>
      <c r="S131" s="151"/>
      <c r="T131" s="80"/>
      <c r="U131" s="80"/>
      <c r="V131" s="80"/>
      <c r="W131" s="80"/>
      <c r="X131" s="80"/>
      <c r="Y131" s="80"/>
      <c r="Z131" s="80"/>
      <c r="AA131" s="80"/>
      <c r="AB131" s="80"/>
      <c r="AC131" s="80"/>
      <c r="AD131" s="80"/>
      <c r="AE131" s="117"/>
    </row>
    <row r="132" spans="1:31" s="118" customFormat="1" ht="15.75" customHeight="1" hidden="1">
      <c r="A132" s="33"/>
      <c r="B132" s="249" t="s">
        <v>31</v>
      </c>
      <c r="C132" s="249"/>
      <c r="D132" s="249"/>
      <c r="E132" s="249"/>
      <c r="F132" s="249"/>
      <c r="G132" s="249"/>
      <c r="H132" s="249"/>
      <c r="I132" s="249"/>
      <c r="J132" s="249"/>
      <c r="K132" s="249"/>
      <c r="L132" s="249"/>
      <c r="M132" s="249"/>
      <c r="N132" s="249"/>
      <c r="O132" s="249"/>
      <c r="P132" s="33"/>
      <c r="Q132" s="34"/>
      <c r="R132" s="34"/>
      <c r="S132" s="151"/>
      <c r="T132" s="80"/>
      <c r="U132" s="80"/>
      <c r="V132" s="80"/>
      <c r="W132" s="80"/>
      <c r="X132" s="80"/>
      <c r="Y132" s="80"/>
      <c r="Z132" s="80"/>
      <c r="AA132" s="80"/>
      <c r="AB132" s="80"/>
      <c r="AC132" s="80"/>
      <c r="AD132" s="80"/>
      <c r="AE132" s="117"/>
    </row>
    <row r="133" spans="1:31" s="118" customFormat="1" ht="15.75" customHeight="1">
      <c r="A133" s="33"/>
      <c r="B133" s="33"/>
      <c r="C133" s="33"/>
      <c r="D133" s="33"/>
      <c r="E133" s="33"/>
      <c r="F133" s="33"/>
      <c r="G133" s="33"/>
      <c r="H133" s="33"/>
      <c r="I133" s="33"/>
      <c r="J133" s="33"/>
      <c r="K133" s="33"/>
      <c r="L133" s="33"/>
      <c r="M133" s="33"/>
      <c r="N133" s="33"/>
      <c r="O133" s="33"/>
      <c r="P133" s="33"/>
      <c r="Q133" s="34"/>
      <c r="R133" s="34"/>
      <c r="S133" s="151"/>
      <c r="T133" s="80"/>
      <c r="U133" s="80"/>
      <c r="V133" s="80"/>
      <c r="W133" s="80"/>
      <c r="X133" s="80"/>
      <c r="Y133" s="80"/>
      <c r="Z133" s="80"/>
      <c r="AA133" s="80"/>
      <c r="AB133" s="80"/>
      <c r="AC133" s="80"/>
      <c r="AD133" s="80"/>
      <c r="AE133" s="117"/>
    </row>
    <row r="134" spans="1:31" s="118" customFormat="1" ht="18.75">
      <c r="A134" s="33"/>
      <c r="B134" s="33"/>
      <c r="C134" s="33"/>
      <c r="D134" s="33"/>
      <c r="E134" s="33"/>
      <c r="F134" s="33"/>
      <c r="G134" s="33"/>
      <c r="H134" s="33"/>
      <c r="I134" s="33"/>
      <c r="J134" s="33"/>
      <c r="K134" s="33"/>
      <c r="L134" s="33"/>
      <c r="M134" s="33"/>
      <c r="N134" s="33"/>
      <c r="O134" s="33"/>
      <c r="P134" s="33"/>
      <c r="Q134" s="34"/>
      <c r="R134" s="34"/>
      <c r="S134" s="151"/>
      <c r="T134" s="80"/>
      <c r="U134" s="80"/>
      <c r="V134" s="80"/>
      <c r="W134" s="80"/>
      <c r="X134" s="80"/>
      <c r="Y134" s="80"/>
      <c r="Z134" s="80"/>
      <c r="AA134" s="80"/>
      <c r="AB134" s="80"/>
      <c r="AC134" s="80"/>
      <c r="AD134" s="80"/>
      <c r="AE134" s="117"/>
    </row>
    <row r="135" spans="1:31" s="118" customFormat="1" ht="18.75">
      <c r="A135" s="34"/>
      <c r="B135" s="34"/>
      <c r="C135" s="34"/>
      <c r="D135" s="34"/>
      <c r="E135" s="34"/>
      <c r="F135" s="34"/>
      <c r="G135" s="34"/>
      <c r="H135" s="34"/>
      <c r="I135" s="34"/>
      <c r="J135" s="34"/>
      <c r="K135" s="34"/>
      <c r="L135" s="34"/>
      <c r="M135" s="34"/>
      <c r="N135" s="34"/>
      <c r="O135" s="34"/>
      <c r="P135" s="34"/>
      <c r="Q135" s="34"/>
      <c r="R135" s="34"/>
      <c r="S135" s="151"/>
      <c r="T135" s="80"/>
      <c r="U135" s="80"/>
      <c r="V135" s="80"/>
      <c r="W135" s="80"/>
      <c r="X135" s="80"/>
      <c r="Y135" s="80"/>
      <c r="Z135" s="80"/>
      <c r="AA135" s="80"/>
      <c r="AB135" s="80"/>
      <c r="AC135" s="80"/>
      <c r="AD135" s="80"/>
      <c r="AE135" s="117"/>
    </row>
    <row r="136" spans="1:31" s="118" customFormat="1" ht="18.75">
      <c r="A136" s="248" t="s">
        <v>166</v>
      </c>
      <c r="B136" s="248"/>
      <c r="C136" s="248"/>
      <c r="D136" s="248"/>
      <c r="E136" s="248"/>
      <c r="F136" s="34"/>
      <c r="G136" s="34"/>
      <c r="H136" s="34"/>
      <c r="I136" s="34"/>
      <c r="J136" s="34"/>
      <c r="K136" s="34"/>
      <c r="L136" s="34"/>
      <c r="M136" s="34"/>
      <c r="N136" s="248" t="s">
        <v>193</v>
      </c>
      <c r="O136" s="248"/>
      <c r="P136" s="248"/>
      <c r="Q136" s="248"/>
      <c r="R136" s="248"/>
      <c r="S136" s="248"/>
      <c r="T136" s="80"/>
      <c r="U136" s="80"/>
      <c r="V136" s="80"/>
      <c r="W136" s="80"/>
      <c r="X136" s="80"/>
      <c r="Y136" s="80"/>
      <c r="Z136" s="80"/>
      <c r="AA136" s="80"/>
      <c r="AB136" s="80"/>
      <c r="AC136" s="80"/>
      <c r="AD136" s="80"/>
      <c r="AE136" s="117"/>
    </row>
    <row r="137" spans="1:18" ht="15.75">
      <c r="A137" s="39"/>
      <c r="B137" s="39"/>
      <c r="C137" s="152"/>
      <c r="D137" s="152"/>
      <c r="E137" s="39"/>
      <c r="F137" s="39"/>
      <c r="G137" s="39"/>
      <c r="H137" s="152"/>
      <c r="I137" s="152"/>
      <c r="J137" s="39"/>
      <c r="K137" s="39"/>
      <c r="M137" s="39"/>
      <c r="N137" s="39"/>
      <c r="O137" s="39"/>
      <c r="P137" s="39"/>
      <c r="Q137" s="39"/>
      <c r="R137" s="152"/>
    </row>
    <row r="138" spans="1:18" ht="15.75">
      <c r="A138" s="39"/>
      <c r="B138" s="39"/>
      <c r="C138" s="152"/>
      <c r="D138" s="152"/>
      <c r="E138" s="39"/>
      <c r="F138" s="39"/>
      <c r="G138" s="39"/>
      <c r="H138" s="152"/>
      <c r="I138" s="152"/>
      <c r="J138" s="39"/>
      <c r="K138" s="39"/>
      <c r="M138" s="39"/>
      <c r="N138" s="39"/>
      <c r="O138" s="39"/>
      <c r="P138" s="39"/>
      <c r="Q138" s="39"/>
      <c r="R138" s="152"/>
    </row>
    <row r="139" spans="1:18" ht="15.75">
      <c r="A139" s="39"/>
      <c r="B139" s="39"/>
      <c r="C139" s="152"/>
      <c r="D139" s="152"/>
      <c r="E139" s="39"/>
      <c r="F139" s="39"/>
      <c r="G139" s="39"/>
      <c r="H139" s="152"/>
      <c r="I139" s="152"/>
      <c r="J139" s="39"/>
      <c r="K139" s="39"/>
      <c r="M139" s="39"/>
      <c r="N139" s="39"/>
      <c r="O139" s="39"/>
      <c r="P139" s="39"/>
      <c r="Q139" s="39"/>
      <c r="R139" s="152"/>
    </row>
    <row r="140" spans="1:18" ht="15.75">
      <c r="A140" s="39"/>
      <c r="B140" s="39"/>
      <c r="C140" s="152"/>
      <c r="D140" s="152"/>
      <c r="E140" s="39"/>
      <c r="F140" s="39"/>
      <c r="G140" s="39"/>
      <c r="H140" s="152"/>
      <c r="I140" s="152"/>
      <c r="J140" s="39"/>
      <c r="K140" s="39"/>
      <c r="M140" s="39"/>
      <c r="N140" s="39"/>
      <c r="O140" s="39"/>
      <c r="P140" s="39"/>
      <c r="Q140" s="39"/>
      <c r="R140" s="152"/>
    </row>
    <row r="141" spans="1:18" ht="15.75">
      <c r="A141" s="39"/>
      <c r="B141" s="39"/>
      <c r="C141" s="152"/>
      <c r="D141" s="152"/>
      <c r="E141" s="39"/>
      <c r="F141" s="39"/>
      <c r="G141" s="39"/>
      <c r="H141" s="152"/>
      <c r="I141" s="152"/>
      <c r="J141" s="39"/>
      <c r="K141" s="39"/>
      <c r="M141" s="39"/>
      <c r="N141" s="39"/>
      <c r="O141" s="39"/>
      <c r="P141" s="39"/>
      <c r="Q141" s="39"/>
      <c r="R141" s="152"/>
    </row>
    <row r="142" spans="1:18" ht="15.75">
      <c r="A142" s="39"/>
      <c r="B142" s="39"/>
      <c r="C142" s="152"/>
      <c r="D142" s="152"/>
      <c r="E142" s="39"/>
      <c r="F142" s="39"/>
      <c r="G142" s="39"/>
      <c r="H142" s="152"/>
      <c r="I142" s="152"/>
      <c r="J142" s="39"/>
      <c r="K142" s="39"/>
      <c r="M142" s="39"/>
      <c r="N142" s="39"/>
      <c r="O142" s="39"/>
      <c r="P142" s="39"/>
      <c r="Q142" s="39"/>
      <c r="R142" s="152"/>
    </row>
    <row r="143" spans="1:18" ht="15.75">
      <c r="A143" s="39"/>
      <c r="B143" s="39"/>
      <c r="C143" s="152"/>
      <c r="D143" s="152"/>
      <c r="E143" s="39"/>
      <c r="F143" s="39"/>
      <c r="G143" s="39"/>
      <c r="H143" s="152"/>
      <c r="I143" s="152"/>
      <c r="J143" s="39"/>
      <c r="K143" s="39"/>
      <c r="M143" s="39"/>
      <c r="N143" s="39"/>
      <c r="O143" s="39"/>
      <c r="P143" s="39"/>
      <c r="Q143" s="39"/>
      <c r="R143" s="152"/>
    </row>
    <row r="144" spans="1:18" ht="15.75">
      <c r="A144" s="39"/>
      <c r="B144" s="39"/>
      <c r="C144" s="152"/>
      <c r="D144" s="152"/>
      <c r="E144" s="39"/>
      <c r="F144" s="39"/>
      <c r="G144" s="39"/>
      <c r="H144" s="152"/>
      <c r="I144" s="152"/>
      <c r="J144" s="39"/>
      <c r="K144" s="39"/>
      <c r="M144" s="39"/>
      <c r="N144" s="39"/>
      <c r="O144" s="39"/>
      <c r="P144" s="39"/>
      <c r="Q144" s="39"/>
      <c r="R144" s="152"/>
    </row>
    <row r="145" spans="1:18" ht="15.75">
      <c r="A145" s="39"/>
      <c r="B145" s="39"/>
      <c r="C145" s="152"/>
      <c r="D145" s="152"/>
      <c r="E145" s="39"/>
      <c r="F145" s="39"/>
      <c r="G145" s="39"/>
      <c r="H145" s="152"/>
      <c r="I145" s="152"/>
      <c r="J145" s="39"/>
      <c r="K145" s="39"/>
      <c r="M145" s="39"/>
      <c r="N145" s="39"/>
      <c r="O145" s="39"/>
      <c r="P145" s="39"/>
      <c r="Q145" s="39"/>
      <c r="R145" s="152"/>
    </row>
    <row r="146" spans="1:18" ht="15.75">
      <c r="A146" s="39"/>
      <c r="B146" s="39"/>
      <c r="C146" s="152"/>
      <c r="D146" s="152"/>
      <c r="E146" s="39"/>
      <c r="F146" s="39"/>
      <c r="G146" s="39"/>
      <c r="H146" s="152"/>
      <c r="I146" s="152"/>
      <c r="J146" s="39"/>
      <c r="K146" s="39"/>
      <c r="M146" s="39"/>
      <c r="N146" s="39"/>
      <c r="O146" s="39"/>
      <c r="P146" s="39"/>
      <c r="Q146" s="39"/>
      <c r="R146" s="152"/>
    </row>
    <row r="147" spans="1:18" ht="15.75">
      <c r="A147" s="39"/>
      <c r="B147" s="39"/>
      <c r="C147" s="152"/>
      <c r="D147" s="152"/>
      <c r="E147" s="39"/>
      <c r="F147" s="39"/>
      <c r="G147" s="39"/>
      <c r="H147" s="152"/>
      <c r="I147" s="152"/>
      <c r="J147" s="39"/>
      <c r="K147" s="39"/>
      <c r="M147" s="39"/>
      <c r="N147" s="39"/>
      <c r="O147" s="39"/>
      <c r="P147" s="39"/>
      <c r="Q147" s="39"/>
      <c r="R147" s="152"/>
    </row>
    <row r="148" spans="1:18" ht="15.75">
      <c r="A148" s="39"/>
      <c r="B148" s="39"/>
      <c r="C148" s="152"/>
      <c r="D148" s="152"/>
      <c r="E148" s="39"/>
      <c r="F148" s="39"/>
      <c r="G148" s="39"/>
      <c r="H148" s="152"/>
      <c r="I148" s="152"/>
      <c r="J148" s="39"/>
      <c r="K148" s="39"/>
      <c r="M148" s="39"/>
      <c r="N148" s="39"/>
      <c r="O148" s="39"/>
      <c r="P148" s="39"/>
      <c r="Q148" s="39"/>
      <c r="R148" s="152"/>
    </row>
    <row r="149" spans="1:18" ht="15.75">
      <c r="A149" s="39"/>
      <c r="B149" s="39"/>
      <c r="C149" s="152"/>
      <c r="D149" s="152"/>
      <c r="E149" s="39"/>
      <c r="F149" s="39"/>
      <c r="G149" s="39"/>
      <c r="H149" s="152"/>
      <c r="I149" s="152"/>
      <c r="J149" s="39"/>
      <c r="K149" s="39"/>
      <c r="M149" s="39"/>
      <c r="N149" s="39"/>
      <c r="O149" s="39"/>
      <c r="P149" s="39"/>
      <c r="Q149" s="39"/>
      <c r="R149" s="152"/>
    </row>
    <row r="150" spans="1:18" ht="15.75">
      <c r="A150" s="39"/>
      <c r="B150" s="39"/>
      <c r="C150" s="152"/>
      <c r="D150" s="152"/>
      <c r="E150" s="39"/>
      <c r="F150" s="39"/>
      <c r="G150" s="39"/>
      <c r="H150" s="152"/>
      <c r="I150" s="152"/>
      <c r="J150" s="39"/>
      <c r="K150" s="39"/>
      <c r="M150" s="39"/>
      <c r="N150" s="39"/>
      <c r="O150" s="39"/>
      <c r="P150" s="39"/>
      <c r="Q150" s="39"/>
      <c r="R150" s="152"/>
    </row>
    <row r="151" spans="1:18" ht="15.75">
      <c r="A151" s="39"/>
      <c r="B151" s="39"/>
      <c r="C151" s="152"/>
      <c r="D151" s="152"/>
      <c r="E151" s="39"/>
      <c r="F151" s="39"/>
      <c r="G151" s="39"/>
      <c r="H151" s="152"/>
      <c r="I151" s="152"/>
      <c r="J151" s="39"/>
      <c r="K151" s="39"/>
      <c r="M151" s="39"/>
      <c r="N151" s="39"/>
      <c r="O151" s="39"/>
      <c r="P151" s="39"/>
      <c r="Q151" s="39"/>
      <c r="R151" s="152"/>
    </row>
    <row r="152" spans="1:18" ht="15.75">
      <c r="A152" s="39"/>
      <c r="B152" s="39"/>
      <c r="C152" s="152"/>
      <c r="D152" s="152"/>
      <c r="E152" s="39"/>
      <c r="F152" s="39"/>
      <c r="G152" s="39"/>
      <c r="H152" s="152"/>
      <c r="I152" s="152"/>
      <c r="J152" s="39"/>
      <c r="K152" s="39"/>
      <c r="M152" s="39"/>
      <c r="N152" s="39"/>
      <c r="O152" s="39"/>
      <c r="P152" s="39"/>
      <c r="Q152" s="39"/>
      <c r="R152" s="152"/>
    </row>
    <row r="153" spans="1:18" ht="15.75">
      <c r="A153" s="39"/>
      <c r="B153" s="39"/>
      <c r="C153" s="152"/>
      <c r="D153" s="152"/>
      <c r="E153" s="39"/>
      <c r="F153" s="39"/>
      <c r="G153" s="39"/>
      <c r="H153" s="152"/>
      <c r="I153" s="152"/>
      <c r="J153" s="39"/>
      <c r="K153" s="39"/>
      <c r="M153" s="39"/>
      <c r="N153" s="39"/>
      <c r="O153" s="39"/>
      <c r="P153" s="39"/>
      <c r="Q153" s="39"/>
      <c r="R153" s="152"/>
    </row>
    <row r="154" spans="1:18" ht="15.75">
      <c r="A154" s="39"/>
      <c r="B154" s="39"/>
      <c r="C154" s="152"/>
      <c r="D154" s="152"/>
      <c r="E154" s="39"/>
      <c r="F154" s="39"/>
      <c r="G154" s="39"/>
      <c r="H154" s="152"/>
      <c r="I154" s="152"/>
      <c r="J154" s="39"/>
      <c r="K154" s="39"/>
      <c r="M154" s="39"/>
      <c r="N154" s="39"/>
      <c r="O154" s="39"/>
      <c r="P154" s="39"/>
      <c r="Q154" s="39"/>
      <c r="R154" s="152"/>
    </row>
    <row r="155" spans="1:18" ht="15.75">
      <c r="A155" s="39"/>
      <c r="B155" s="39"/>
      <c r="C155" s="152"/>
      <c r="D155" s="152"/>
      <c r="E155" s="39"/>
      <c r="F155" s="39"/>
      <c r="G155" s="39"/>
      <c r="H155" s="152"/>
      <c r="I155" s="152"/>
      <c r="J155" s="39"/>
      <c r="K155" s="39"/>
      <c r="M155" s="39"/>
      <c r="N155" s="39"/>
      <c r="O155" s="39"/>
      <c r="P155" s="39"/>
      <c r="Q155" s="39"/>
      <c r="R155" s="152"/>
    </row>
    <row r="156" spans="1:18" ht="15.75">
      <c r="A156" s="39"/>
      <c r="B156" s="39"/>
      <c r="C156" s="152"/>
      <c r="D156" s="152"/>
      <c r="E156" s="39"/>
      <c r="F156" s="39"/>
      <c r="G156" s="39"/>
      <c r="H156" s="152"/>
      <c r="I156" s="152"/>
      <c r="J156" s="39"/>
      <c r="K156" s="39"/>
      <c r="M156" s="39"/>
      <c r="N156" s="39"/>
      <c r="O156" s="39"/>
      <c r="P156" s="39"/>
      <c r="Q156" s="39"/>
      <c r="R156" s="152"/>
    </row>
    <row r="157" spans="1:18" ht="15.75">
      <c r="A157" s="39"/>
      <c r="B157" s="39"/>
      <c r="C157" s="152"/>
      <c r="D157" s="152"/>
      <c r="E157" s="39"/>
      <c r="F157" s="39"/>
      <c r="G157" s="39"/>
      <c r="H157" s="152"/>
      <c r="I157" s="152"/>
      <c r="J157" s="39"/>
      <c r="K157" s="39"/>
      <c r="M157" s="39"/>
      <c r="N157" s="39"/>
      <c r="O157" s="39"/>
      <c r="P157" s="39"/>
      <c r="Q157" s="39"/>
      <c r="R157" s="152"/>
    </row>
    <row r="158" spans="1:18" ht="15.75">
      <c r="A158" s="39"/>
      <c r="B158" s="39"/>
      <c r="C158" s="152"/>
      <c r="D158" s="152"/>
      <c r="E158" s="39"/>
      <c r="F158" s="39"/>
      <c r="G158" s="39"/>
      <c r="H158" s="152"/>
      <c r="I158" s="152"/>
      <c r="J158" s="39"/>
      <c r="K158" s="39"/>
      <c r="M158" s="39"/>
      <c r="N158" s="39"/>
      <c r="O158" s="39"/>
      <c r="P158" s="39"/>
      <c r="Q158" s="39"/>
      <c r="R158" s="152"/>
    </row>
    <row r="159" spans="1:18" ht="15.75">
      <c r="A159" s="39"/>
      <c r="B159" s="39"/>
      <c r="C159" s="152"/>
      <c r="D159" s="152"/>
      <c r="E159" s="39"/>
      <c r="F159" s="39"/>
      <c r="G159" s="39"/>
      <c r="H159" s="152"/>
      <c r="I159" s="152"/>
      <c r="J159" s="39"/>
      <c r="K159" s="39"/>
      <c r="M159" s="39"/>
      <c r="N159" s="39"/>
      <c r="O159" s="39"/>
      <c r="P159" s="39"/>
      <c r="Q159" s="39"/>
      <c r="R159" s="152"/>
    </row>
    <row r="160" spans="1:18" ht="15.75">
      <c r="A160" s="39"/>
      <c r="B160" s="39"/>
      <c r="C160" s="152"/>
      <c r="D160" s="152"/>
      <c r="E160" s="39"/>
      <c r="F160" s="39"/>
      <c r="G160" s="39"/>
      <c r="H160" s="152"/>
      <c r="I160" s="152"/>
      <c r="J160" s="39"/>
      <c r="K160" s="39"/>
      <c r="M160" s="39"/>
      <c r="N160" s="39"/>
      <c r="O160" s="39"/>
      <c r="P160" s="39"/>
      <c r="Q160" s="39"/>
      <c r="R160" s="152"/>
    </row>
    <row r="161" spans="1:18" ht="15.75">
      <c r="A161" s="39"/>
      <c r="B161" s="39"/>
      <c r="C161" s="152"/>
      <c r="D161" s="152"/>
      <c r="E161" s="39"/>
      <c r="F161" s="39"/>
      <c r="G161" s="39"/>
      <c r="H161" s="152"/>
      <c r="I161" s="152"/>
      <c r="J161" s="39"/>
      <c r="K161" s="39"/>
      <c r="M161" s="39"/>
      <c r="N161" s="39"/>
      <c r="O161" s="39"/>
      <c r="P161" s="39"/>
      <c r="Q161" s="39"/>
      <c r="R161" s="152"/>
    </row>
    <row r="162" spans="1:18" ht="15.75">
      <c r="A162" s="39"/>
      <c r="B162" s="39"/>
      <c r="C162" s="152"/>
      <c r="D162" s="152"/>
      <c r="E162" s="39"/>
      <c r="F162" s="39"/>
      <c r="G162" s="39"/>
      <c r="H162" s="152"/>
      <c r="I162" s="152"/>
      <c r="J162" s="39"/>
      <c r="K162" s="39"/>
      <c r="M162" s="39"/>
      <c r="N162" s="39"/>
      <c r="O162" s="39"/>
      <c r="P162" s="39"/>
      <c r="Q162" s="39"/>
      <c r="R162" s="152"/>
    </row>
    <row r="163" spans="1:18" ht="15.75">
      <c r="A163" s="39"/>
      <c r="B163" s="39"/>
      <c r="C163" s="152"/>
      <c r="D163" s="152"/>
      <c r="E163" s="39"/>
      <c r="F163" s="39"/>
      <c r="G163" s="39"/>
      <c r="H163" s="152"/>
      <c r="I163" s="152"/>
      <c r="J163" s="39"/>
      <c r="K163" s="39"/>
      <c r="M163" s="39"/>
      <c r="N163" s="39"/>
      <c r="O163" s="39"/>
      <c r="P163" s="39"/>
      <c r="Q163" s="39"/>
      <c r="R163" s="152"/>
    </row>
    <row r="164" spans="1:18" ht="15.75">
      <c r="A164" s="39"/>
      <c r="B164" s="39"/>
      <c r="C164" s="152"/>
      <c r="D164" s="152"/>
      <c r="E164" s="39"/>
      <c r="F164" s="39"/>
      <c r="G164" s="39"/>
      <c r="H164" s="152"/>
      <c r="I164" s="152"/>
      <c r="J164" s="39"/>
      <c r="K164" s="39"/>
      <c r="M164" s="39"/>
      <c r="N164" s="39"/>
      <c r="O164" s="39"/>
      <c r="P164" s="39"/>
      <c r="Q164" s="39"/>
      <c r="R164" s="152"/>
    </row>
    <row r="165" spans="1:18" ht="15.75">
      <c r="A165" s="39"/>
      <c r="B165" s="39"/>
      <c r="C165" s="152"/>
      <c r="D165" s="152"/>
      <c r="E165" s="39"/>
      <c r="F165" s="39"/>
      <c r="G165" s="39"/>
      <c r="H165" s="152"/>
      <c r="I165" s="152"/>
      <c r="J165" s="39"/>
      <c r="K165" s="39"/>
      <c r="M165" s="39"/>
      <c r="N165" s="39"/>
      <c r="O165" s="39"/>
      <c r="P165" s="39"/>
      <c r="Q165" s="39"/>
      <c r="R165" s="152"/>
    </row>
    <row r="166" spans="1:18" ht="15.75">
      <c r="A166" s="39"/>
      <c r="B166" s="39"/>
      <c r="C166" s="152"/>
      <c r="D166" s="152"/>
      <c r="E166" s="39"/>
      <c r="F166" s="39"/>
      <c r="G166" s="39"/>
      <c r="H166" s="152"/>
      <c r="I166" s="152"/>
      <c r="J166" s="39"/>
      <c r="K166" s="39"/>
      <c r="M166" s="39"/>
      <c r="N166" s="39"/>
      <c r="O166" s="39"/>
      <c r="P166" s="39"/>
      <c r="Q166" s="39"/>
      <c r="R166" s="152"/>
    </row>
    <row r="167" spans="1:18" ht="15.75">
      <c r="A167" s="39"/>
      <c r="B167" s="39"/>
      <c r="C167" s="152"/>
      <c r="D167" s="152"/>
      <c r="E167" s="39"/>
      <c r="F167" s="39"/>
      <c r="G167" s="39"/>
      <c r="H167" s="152"/>
      <c r="I167" s="152"/>
      <c r="J167" s="39"/>
      <c r="K167" s="39"/>
      <c r="M167" s="39"/>
      <c r="N167" s="39"/>
      <c r="O167" s="39"/>
      <c r="P167" s="39"/>
      <c r="Q167" s="39"/>
      <c r="R167" s="152"/>
    </row>
    <row r="168" spans="1:18" ht="15.75">
      <c r="A168" s="39"/>
      <c r="B168" s="39"/>
      <c r="C168" s="152"/>
      <c r="D168" s="152"/>
      <c r="E168" s="39"/>
      <c r="F168" s="39"/>
      <c r="G168" s="39"/>
      <c r="H168" s="152"/>
      <c r="I168" s="152"/>
      <c r="J168" s="39"/>
      <c r="K168" s="39"/>
      <c r="M168" s="39"/>
      <c r="N168" s="39"/>
      <c r="O168" s="39"/>
      <c r="P168" s="39"/>
      <c r="Q168" s="39"/>
      <c r="R168" s="152"/>
    </row>
    <row r="169" spans="1:18" ht="15.75">
      <c r="A169" s="39"/>
      <c r="B169" s="39"/>
      <c r="C169" s="152"/>
      <c r="D169" s="152"/>
      <c r="E169" s="39"/>
      <c r="F169" s="39"/>
      <c r="G169" s="39"/>
      <c r="H169" s="152"/>
      <c r="I169" s="152"/>
      <c r="J169" s="39"/>
      <c r="K169" s="39"/>
      <c r="M169" s="39"/>
      <c r="N169" s="39"/>
      <c r="O169" s="39"/>
      <c r="P169" s="39"/>
      <c r="Q169" s="39"/>
      <c r="R169" s="152"/>
    </row>
    <row r="170" spans="1:18" ht="15.75">
      <c r="A170" s="39"/>
      <c r="B170" s="39"/>
      <c r="C170" s="152"/>
      <c r="D170" s="152"/>
      <c r="E170" s="39"/>
      <c r="F170" s="39"/>
      <c r="G170" s="39"/>
      <c r="H170" s="152"/>
      <c r="I170" s="152"/>
      <c r="J170" s="39"/>
      <c r="K170" s="39"/>
      <c r="M170" s="39"/>
      <c r="N170" s="39"/>
      <c r="O170" s="39"/>
      <c r="P170" s="39"/>
      <c r="Q170" s="39"/>
      <c r="R170" s="152"/>
    </row>
    <row r="171" spans="1:18" ht="15.75">
      <c r="A171" s="39"/>
      <c r="B171" s="39"/>
      <c r="C171" s="152"/>
      <c r="D171" s="152"/>
      <c r="E171" s="39"/>
      <c r="F171" s="39"/>
      <c r="G171" s="39"/>
      <c r="H171" s="152"/>
      <c r="I171" s="152"/>
      <c r="J171" s="39"/>
      <c r="K171" s="39"/>
      <c r="M171" s="39"/>
      <c r="N171" s="39"/>
      <c r="O171" s="39"/>
      <c r="P171" s="39"/>
      <c r="Q171" s="39"/>
      <c r="R171" s="152"/>
    </row>
    <row r="172" spans="1:18" ht="15.75">
      <c r="A172" s="39"/>
      <c r="B172" s="39"/>
      <c r="C172" s="152"/>
      <c r="D172" s="152"/>
      <c r="E172" s="39"/>
      <c r="F172" s="39"/>
      <c r="G172" s="39"/>
      <c r="H172" s="152"/>
      <c r="I172" s="152"/>
      <c r="J172" s="39"/>
      <c r="K172" s="39"/>
      <c r="M172" s="39"/>
      <c r="N172" s="39"/>
      <c r="O172" s="39"/>
      <c r="P172" s="39"/>
      <c r="Q172" s="39"/>
      <c r="R172" s="152"/>
    </row>
    <row r="173" spans="1:18" ht="15.75">
      <c r="A173" s="39"/>
      <c r="B173" s="39"/>
      <c r="C173" s="152"/>
      <c r="D173" s="152"/>
      <c r="E173" s="39"/>
      <c r="F173" s="39"/>
      <c r="G173" s="39"/>
      <c r="H173" s="152"/>
      <c r="I173" s="152"/>
      <c r="J173" s="39"/>
      <c r="K173" s="39"/>
      <c r="M173" s="39"/>
      <c r="N173" s="39"/>
      <c r="O173" s="39"/>
      <c r="P173" s="39"/>
      <c r="Q173" s="39"/>
      <c r="R173" s="152"/>
    </row>
    <row r="174" spans="1:18" ht="15.75">
      <c r="A174" s="39"/>
      <c r="B174" s="39"/>
      <c r="C174" s="152"/>
      <c r="D174" s="152"/>
      <c r="E174" s="39"/>
      <c r="F174" s="39"/>
      <c r="G174" s="39"/>
      <c r="H174" s="152"/>
      <c r="I174" s="152"/>
      <c r="J174" s="39"/>
      <c r="K174" s="39"/>
      <c r="M174" s="39"/>
      <c r="N174" s="39"/>
      <c r="O174" s="39"/>
      <c r="P174" s="39"/>
      <c r="Q174" s="39"/>
      <c r="R174" s="152"/>
    </row>
    <row r="175" spans="1:18" ht="15.75">
      <c r="A175" s="39"/>
      <c r="B175" s="39"/>
      <c r="C175" s="152"/>
      <c r="D175" s="152"/>
      <c r="E175" s="39"/>
      <c r="F175" s="39"/>
      <c r="G175" s="39"/>
      <c r="H175" s="152"/>
      <c r="I175" s="152"/>
      <c r="J175" s="39"/>
      <c r="K175" s="39"/>
      <c r="M175" s="39"/>
      <c r="N175" s="39"/>
      <c r="O175" s="39"/>
      <c r="P175" s="39"/>
      <c r="Q175" s="39"/>
      <c r="R175" s="152"/>
    </row>
    <row r="176" spans="1:18" ht="15.75">
      <c r="A176" s="39"/>
      <c r="B176" s="39"/>
      <c r="C176" s="152"/>
      <c r="D176" s="152"/>
      <c r="E176" s="39"/>
      <c r="F176" s="39"/>
      <c r="G176" s="39"/>
      <c r="H176" s="152"/>
      <c r="I176" s="152"/>
      <c r="J176" s="39"/>
      <c r="K176" s="39"/>
      <c r="M176" s="39"/>
      <c r="N176" s="39"/>
      <c r="O176" s="39"/>
      <c r="P176" s="39"/>
      <c r="Q176" s="39"/>
      <c r="R176" s="152"/>
    </row>
    <row r="177" spans="1:18" ht="15.75">
      <c r="A177" s="39"/>
      <c r="B177" s="39"/>
      <c r="C177" s="152"/>
      <c r="D177" s="152"/>
      <c r="E177" s="39"/>
      <c r="F177" s="39"/>
      <c r="G177" s="39"/>
      <c r="H177" s="152"/>
      <c r="I177" s="152"/>
      <c r="J177" s="39"/>
      <c r="K177" s="39"/>
      <c r="M177" s="39"/>
      <c r="N177" s="39"/>
      <c r="O177" s="39"/>
      <c r="P177" s="39"/>
      <c r="Q177" s="39"/>
      <c r="R177" s="152"/>
    </row>
    <row r="178" spans="1:18" ht="15.75">
      <c r="A178" s="39"/>
      <c r="B178" s="39"/>
      <c r="C178" s="152"/>
      <c r="D178" s="152"/>
      <c r="E178" s="39"/>
      <c r="F178" s="39"/>
      <c r="G178" s="39"/>
      <c r="H178" s="152"/>
      <c r="I178" s="152"/>
      <c r="J178" s="39"/>
      <c r="K178" s="39"/>
      <c r="M178" s="39"/>
      <c r="N178" s="39"/>
      <c r="O178" s="39"/>
      <c r="P178" s="39"/>
      <c r="Q178" s="39"/>
      <c r="R178" s="152"/>
    </row>
    <row r="179" spans="1:18" ht="15.75">
      <c r="A179" s="39"/>
      <c r="B179" s="39"/>
      <c r="C179" s="152"/>
      <c r="D179" s="152"/>
      <c r="E179" s="39"/>
      <c r="F179" s="39"/>
      <c r="G179" s="39"/>
      <c r="H179" s="152"/>
      <c r="I179" s="152"/>
      <c r="J179" s="39"/>
      <c r="K179" s="39"/>
      <c r="M179" s="39"/>
      <c r="N179" s="39"/>
      <c r="O179" s="39"/>
      <c r="P179" s="39"/>
      <c r="Q179" s="39"/>
      <c r="R179" s="152"/>
    </row>
    <row r="180" spans="1:18" ht="15.75">
      <c r="A180" s="39"/>
      <c r="B180" s="39"/>
      <c r="C180" s="152"/>
      <c r="D180" s="152"/>
      <c r="E180" s="39"/>
      <c r="F180" s="39"/>
      <c r="G180" s="39"/>
      <c r="H180" s="152"/>
      <c r="I180" s="152"/>
      <c r="J180" s="39"/>
      <c r="K180" s="39"/>
      <c r="M180" s="39"/>
      <c r="N180" s="39"/>
      <c r="O180" s="39"/>
      <c r="P180" s="39"/>
      <c r="Q180" s="39"/>
      <c r="R180" s="152"/>
    </row>
    <row r="181" spans="1:18" ht="15.75">
      <c r="A181" s="39"/>
      <c r="B181" s="39"/>
      <c r="C181" s="152"/>
      <c r="D181" s="152"/>
      <c r="E181" s="39"/>
      <c r="F181" s="39"/>
      <c r="G181" s="39"/>
      <c r="H181" s="152"/>
      <c r="I181" s="152"/>
      <c r="J181" s="39"/>
      <c r="K181" s="39"/>
      <c r="M181" s="39"/>
      <c r="N181" s="39"/>
      <c r="O181" s="39"/>
      <c r="P181" s="39"/>
      <c r="Q181" s="39"/>
      <c r="R181" s="152"/>
    </row>
    <row r="182" spans="1:18" ht="15.75">
      <c r="A182" s="39"/>
      <c r="B182" s="39"/>
      <c r="C182" s="152"/>
      <c r="D182" s="152"/>
      <c r="E182" s="39"/>
      <c r="F182" s="39"/>
      <c r="G182" s="39"/>
      <c r="H182" s="152"/>
      <c r="I182" s="152"/>
      <c r="J182" s="39"/>
      <c r="K182" s="39"/>
      <c r="M182" s="39"/>
      <c r="N182" s="39"/>
      <c r="O182" s="39"/>
      <c r="P182" s="39"/>
      <c r="Q182" s="39"/>
      <c r="R182" s="152"/>
    </row>
    <row r="183" spans="1:18" ht="15.75">
      <c r="A183" s="39"/>
      <c r="B183" s="39"/>
      <c r="C183" s="152"/>
      <c r="D183" s="152"/>
      <c r="E183" s="39"/>
      <c r="F183" s="39"/>
      <c r="G183" s="39"/>
      <c r="H183" s="152"/>
      <c r="I183" s="152"/>
      <c r="J183" s="39"/>
      <c r="K183" s="39"/>
      <c r="M183" s="39"/>
      <c r="N183" s="39"/>
      <c r="O183" s="39"/>
      <c r="P183" s="39"/>
      <c r="Q183" s="39"/>
      <c r="R183" s="152"/>
    </row>
    <row r="184" spans="1:18" ht="15.75">
      <c r="A184" s="39"/>
      <c r="B184" s="39"/>
      <c r="C184" s="152"/>
      <c r="D184" s="152"/>
      <c r="E184" s="39"/>
      <c r="F184" s="39"/>
      <c r="G184" s="39"/>
      <c r="H184" s="152"/>
      <c r="I184" s="152"/>
      <c r="J184" s="39"/>
      <c r="K184" s="39"/>
      <c r="M184" s="39"/>
      <c r="N184" s="39"/>
      <c r="O184" s="39"/>
      <c r="P184" s="39"/>
      <c r="Q184" s="39"/>
      <c r="R184" s="152"/>
    </row>
    <row r="185" spans="1:18" ht="15.75">
      <c r="A185" s="39"/>
      <c r="B185" s="39"/>
      <c r="C185" s="152"/>
      <c r="D185" s="152"/>
      <c r="E185" s="39"/>
      <c r="F185" s="39"/>
      <c r="G185" s="39"/>
      <c r="H185" s="152"/>
      <c r="I185" s="152"/>
      <c r="J185" s="39"/>
      <c r="K185" s="39"/>
      <c r="M185" s="39"/>
      <c r="N185" s="39"/>
      <c r="O185" s="39"/>
      <c r="P185" s="39"/>
      <c r="Q185" s="39"/>
      <c r="R185" s="152"/>
    </row>
    <row r="186" spans="1:18" ht="15.75">
      <c r="A186" s="39"/>
      <c r="B186" s="39"/>
      <c r="C186" s="152"/>
      <c r="D186" s="152"/>
      <c r="E186" s="39"/>
      <c r="F186" s="39"/>
      <c r="G186" s="39"/>
      <c r="H186" s="152"/>
      <c r="I186" s="152"/>
      <c r="J186" s="39"/>
      <c r="K186" s="39"/>
      <c r="M186" s="39"/>
      <c r="N186" s="39"/>
      <c r="O186" s="39"/>
      <c r="P186" s="39"/>
      <c r="Q186" s="39"/>
      <c r="R186" s="152"/>
    </row>
    <row r="187" spans="1:18" ht="15.75">
      <c r="A187" s="39"/>
      <c r="B187" s="39"/>
      <c r="C187" s="152"/>
      <c r="D187" s="152"/>
      <c r="E187" s="39"/>
      <c r="F187" s="39"/>
      <c r="G187" s="39"/>
      <c r="H187" s="152"/>
      <c r="I187" s="152"/>
      <c r="J187" s="39"/>
      <c r="K187" s="39"/>
      <c r="M187" s="39"/>
      <c r="N187" s="39"/>
      <c r="O187" s="39"/>
      <c r="P187" s="39"/>
      <c r="Q187" s="39"/>
      <c r="R187" s="152"/>
    </row>
    <row r="188" spans="1:18" ht="15.75">
      <c r="A188" s="39"/>
      <c r="B188" s="39"/>
      <c r="C188" s="152"/>
      <c r="D188" s="152"/>
      <c r="E188" s="39"/>
      <c r="F188" s="39"/>
      <c r="G188" s="39"/>
      <c r="H188" s="152"/>
      <c r="I188" s="152"/>
      <c r="J188" s="39"/>
      <c r="K188" s="39"/>
      <c r="M188" s="39"/>
      <c r="N188" s="39"/>
      <c r="O188" s="39"/>
      <c r="P188" s="39"/>
      <c r="Q188" s="39"/>
      <c r="R188" s="152"/>
    </row>
    <row r="189" spans="1:18" ht="15.75">
      <c r="A189" s="39"/>
      <c r="B189" s="39"/>
      <c r="C189" s="152"/>
      <c r="D189" s="152"/>
      <c r="E189" s="39"/>
      <c r="F189" s="39"/>
      <c r="G189" s="39"/>
      <c r="H189" s="152"/>
      <c r="I189" s="152"/>
      <c r="J189" s="39"/>
      <c r="K189" s="39"/>
      <c r="M189" s="39"/>
      <c r="N189" s="39"/>
      <c r="O189" s="39"/>
      <c r="P189" s="39"/>
      <c r="Q189" s="39"/>
      <c r="R189" s="152"/>
    </row>
    <row r="190" spans="1:18" ht="15.75">
      <c r="A190" s="39"/>
      <c r="B190" s="39"/>
      <c r="C190" s="152"/>
      <c r="D190" s="152"/>
      <c r="E190" s="39"/>
      <c r="F190" s="39"/>
      <c r="G190" s="39"/>
      <c r="H190" s="152"/>
      <c r="I190" s="152"/>
      <c r="J190" s="39"/>
      <c r="K190" s="39"/>
      <c r="M190" s="39"/>
      <c r="N190" s="39"/>
      <c r="O190" s="39"/>
      <c r="P190" s="39"/>
      <c r="Q190" s="39"/>
      <c r="R190" s="152"/>
    </row>
    <row r="191" spans="1:18" ht="15.75">
      <c r="A191" s="39"/>
      <c r="B191" s="39"/>
      <c r="C191" s="152"/>
      <c r="D191" s="152"/>
      <c r="E191" s="39"/>
      <c r="F191" s="39"/>
      <c r="G191" s="39"/>
      <c r="H191" s="152"/>
      <c r="I191" s="152"/>
      <c r="J191" s="39"/>
      <c r="K191" s="39"/>
      <c r="M191" s="39"/>
      <c r="N191" s="39"/>
      <c r="O191" s="39"/>
      <c r="P191" s="39"/>
      <c r="Q191" s="39"/>
      <c r="R191" s="152"/>
    </row>
    <row r="192" spans="1:18" ht="15.75">
      <c r="A192" s="39"/>
      <c r="B192" s="39"/>
      <c r="C192" s="152"/>
      <c r="D192" s="152"/>
      <c r="E192" s="39"/>
      <c r="F192" s="39"/>
      <c r="G192" s="39"/>
      <c r="H192" s="152"/>
      <c r="I192" s="152"/>
      <c r="J192" s="39"/>
      <c r="K192" s="39"/>
      <c r="M192" s="39"/>
      <c r="N192" s="39"/>
      <c r="O192" s="39"/>
      <c r="P192" s="39"/>
      <c r="Q192" s="39"/>
      <c r="R192" s="152"/>
    </row>
    <row r="193" spans="1:18" ht="15.75">
      <c r="A193" s="39"/>
      <c r="B193" s="39"/>
      <c r="C193" s="152"/>
      <c r="D193" s="152"/>
      <c r="E193" s="39"/>
      <c r="F193" s="39"/>
      <c r="G193" s="39"/>
      <c r="H193" s="152"/>
      <c r="I193" s="152"/>
      <c r="J193" s="39"/>
      <c r="K193" s="39"/>
      <c r="M193" s="39"/>
      <c r="N193" s="39"/>
      <c r="O193" s="39"/>
      <c r="P193" s="39"/>
      <c r="Q193" s="39"/>
      <c r="R193" s="152"/>
    </row>
    <row r="194" spans="1:18" ht="15.75">
      <c r="A194" s="39"/>
      <c r="B194" s="39"/>
      <c r="C194" s="152"/>
      <c r="D194" s="152"/>
      <c r="E194" s="39"/>
      <c r="F194" s="39"/>
      <c r="G194" s="39"/>
      <c r="H194" s="152"/>
      <c r="I194" s="152"/>
      <c r="J194" s="39"/>
      <c r="K194" s="39"/>
      <c r="M194" s="39"/>
      <c r="N194" s="39"/>
      <c r="O194" s="39"/>
      <c r="P194" s="39"/>
      <c r="Q194" s="39"/>
      <c r="R194" s="152"/>
    </row>
    <row r="195" spans="1:18" ht="15.75">
      <c r="A195" s="39"/>
      <c r="B195" s="39"/>
      <c r="C195" s="152"/>
      <c r="D195" s="152"/>
      <c r="E195" s="39"/>
      <c r="F195" s="39"/>
      <c r="G195" s="39"/>
      <c r="H195" s="152"/>
      <c r="I195" s="152"/>
      <c r="J195" s="39"/>
      <c r="K195" s="39"/>
      <c r="M195" s="39"/>
      <c r="N195" s="39"/>
      <c r="O195" s="39"/>
      <c r="P195" s="39"/>
      <c r="Q195" s="39"/>
      <c r="R195" s="152"/>
    </row>
    <row r="196" spans="1:18" ht="15.75">
      <c r="A196" s="39"/>
      <c r="B196" s="39"/>
      <c r="C196" s="152"/>
      <c r="D196" s="152"/>
      <c r="E196" s="39"/>
      <c r="F196" s="39"/>
      <c r="G196" s="39"/>
      <c r="H196" s="152"/>
      <c r="I196" s="152"/>
      <c r="J196" s="39"/>
      <c r="K196" s="39"/>
      <c r="M196" s="39"/>
      <c r="N196" s="39"/>
      <c r="O196" s="39"/>
      <c r="P196" s="39"/>
      <c r="Q196" s="39"/>
      <c r="R196" s="152"/>
    </row>
    <row r="197" spans="1:18" ht="15.75">
      <c r="A197" s="39"/>
      <c r="B197" s="39"/>
      <c r="C197" s="152"/>
      <c r="D197" s="152"/>
      <c r="E197" s="39"/>
      <c r="F197" s="39"/>
      <c r="G197" s="39"/>
      <c r="H197" s="152"/>
      <c r="I197" s="152"/>
      <c r="J197" s="39"/>
      <c r="K197" s="39"/>
      <c r="M197" s="39"/>
      <c r="N197" s="39"/>
      <c r="O197" s="39"/>
      <c r="P197" s="39"/>
      <c r="Q197" s="39"/>
      <c r="R197" s="152"/>
    </row>
    <row r="198" spans="1:18" ht="15.75">
      <c r="A198" s="39"/>
      <c r="B198" s="39"/>
      <c r="C198" s="152"/>
      <c r="D198" s="152"/>
      <c r="E198" s="39"/>
      <c r="F198" s="39"/>
      <c r="G198" s="39"/>
      <c r="H198" s="152"/>
      <c r="I198" s="152"/>
      <c r="J198" s="39"/>
      <c r="K198" s="39"/>
      <c r="M198" s="39"/>
      <c r="N198" s="39"/>
      <c r="O198" s="39"/>
      <c r="P198" s="39"/>
      <c r="Q198" s="39"/>
      <c r="R198" s="152"/>
    </row>
    <row r="199" spans="1:18" ht="15.75">
      <c r="A199" s="39"/>
      <c r="B199" s="39"/>
      <c r="C199" s="152"/>
      <c r="D199" s="152"/>
      <c r="E199" s="39"/>
      <c r="F199" s="39"/>
      <c r="G199" s="39"/>
      <c r="H199" s="152"/>
      <c r="I199" s="152"/>
      <c r="J199" s="39"/>
      <c r="K199" s="39"/>
      <c r="M199" s="39"/>
      <c r="N199" s="39"/>
      <c r="O199" s="39"/>
      <c r="P199" s="39"/>
      <c r="Q199" s="39"/>
      <c r="R199" s="152"/>
    </row>
    <row r="200" spans="1:18" ht="15.75">
      <c r="A200" s="39"/>
      <c r="B200" s="39"/>
      <c r="C200" s="152"/>
      <c r="D200" s="152"/>
      <c r="E200" s="39"/>
      <c r="F200" s="39"/>
      <c r="G200" s="39"/>
      <c r="H200" s="152"/>
      <c r="I200" s="152"/>
      <c r="J200" s="39"/>
      <c r="K200" s="39"/>
      <c r="M200" s="39"/>
      <c r="N200" s="39"/>
      <c r="O200" s="39"/>
      <c r="P200" s="39"/>
      <c r="Q200" s="39"/>
      <c r="R200" s="152"/>
    </row>
    <row r="201" spans="1:18" ht="15.75">
      <c r="A201" s="39"/>
      <c r="B201" s="39"/>
      <c r="C201" s="152"/>
      <c r="D201" s="152"/>
      <c r="E201" s="39"/>
      <c r="F201" s="39"/>
      <c r="G201" s="39"/>
      <c r="H201" s="152"/>
      <c r="I201" s="152"/>
      <c r="J201" s="39"/>
      <c r="K201" s="39"/>
      <c r="M201" s="39"/>
      <c r="N201" s="39"/>
      <c r="O201" s="39"/>
      <c r="P201" s="39"/>
      <c r="Q201" s="39"/>
      <c r="R201" s="152"/>
    </row>
    <row r="202" spans="1:18" ht="15.75">
      <c r="A202" s="39"/>
      <c r="B202" s="39"/>
      <c r="C202" s="152"/>
      <c r="D202" s="152"/>
      <c r="E202" s="39"/>
      <c r="F202" s="39"/>
      <c r="G202" s="39"/>
      <c r="H202" s="152"/>
      <c r="I202" s="152"/>
      <c r="J202" s="39"/>
      <c r="K202" s="39"/>
      <c r="M202" s="39"/>
      <c r="N202" s="39"/>
      <c r="O202" s="39"/>
      <c r="P202" s="39"/>
      <c r="Q202" s="39"/>
      <c r="R202" s="152"/>
    </row>
    <row r="203" spans="1:18" ht="15.75">
      <c r="A203" s="39"/>
      <c r="B203" s="39"/>
      <c r="C203" s="152"/>
      <c r="D203" s="152"/>
      <c r="E203" s="39"/>
      <c r="F203" s="39"/>
      <c r="G203" s="39"/>
      <c r="H203" s="152"/>
      <c r="I203" s="152"/>
      <c r="J203" s="39"/>
      <c r="K203" s="39"/>
      <c r="M203" s="39"/>
      <c r="N203" s="39"/>
      <c r="O203" s="39"/>
      <c r="P203" s="39"/>
      <c r="Q203" s="39"/>
      <c r="R203" s="152"/>
    </row>
    <row r="204" spans="1:18" ht="15.75">
      <c r="A204" s="39"/>
      <c r="B204" s="39"/>
      <c r="C204" s="152"/>
      <c r="D204" s="152"/>
      <c r="E204" s="39"/>
      <c r="F204" s="39"/>
      <c r="G204" s="39"/>
      <c r="H204" s="152"/>
      <c r="I204" s="152"/>
      <c r="J204" s="39"/>
      <c r="K204" s="39"/>
      <c r="M204" s="39"/>
      <c r="N204" s="39"/>
      <c r="O204" s="39"/>
      <c r="P204" s="39"/>
      <c r="Q204" s="39"/>
      <c r="R204" s="152"/>
    </row>
    <row r="205" spans="1:18" ht="15.75">
      <c r="A205" s="39"/>
      <c r="B205" s="39"/>
      <c r="C205" s="152"/>
      <c r="D205" s="152"/>
      <c r="E205" s="39"/>
      <c r="F205" s="39"/>
      <c r="G205" s="39"/>
      <c r="H205" s="152"/>
      <c r="I205" s="152"/>
      <c r="J205" s="39"/>
      <c r="K205" s="39"/>
      <c r="M205" s="39"/>
      <c r="N205" s="39"/>
      <c r="O205" s="39"/>
      <c r="P205" s="39"/>
      <c r="Q205" s="39"/>
      <c r="R205" s="152"/>
    </row>
    <row r="206" spans="1:18" ht="15.75">
      <c r="A206" s="39"/>
      <c r="B206" s="39"/>
      <c r="C206" s="152"/>
      <c r="D206" s="152"/>
      <c r="E206" s="39"/>
      <c r="F206" s="39"/>
      <c r="G206" s="39"/>
      <c r="H206" s="152"/>
      <c r="I206" s="152"/>
      <c r="J206" s="39"/>
      <c r="K206" s="39"/>
      <c r="M206" s="39"/>
      <c r="N206" s="39"/>
      <c r="O206" s="39"/>
      <c r="P206" s="39"/>
      <c r="Q206" s="39"/>
      <c r="R206" s="152"/>
    </row>
    <row r="207" spans="1:18" ht="15.75">
      <c r="A207" s="39"/>
      <c r="B207" s="39"/>
      <c r="C207" s="152"/>
      <c r="D207" s="152"/>
      <c r="E207" s="39"/>
      <c r="F207" s="39"/>
      <c r="G207" s="39"/>
      <c r="H207" s="152"/>
      <c r="I207" s="152"/>
      <c r="J207" s="39"/>
      <c r="K207" s="39"/>
      <c r="M207" s="39"/>
      <c r="N207" s="39"/>
      <c r="O207" s="39"/>
      <c r="P207" s="39"/>
      <c r="Q207" s="39"/>
      <c r="R207" s="152"/>
    </row>
    <row r="208" spans="1:18" ht="15.75">
      <c r="A208" s="39"/>
      <c r="B208" s="39"/>
      <c r="C208" s="152"/>
      <c r="D208" s="152"/>
      <c r="E208" s="39"/>
      <c r="F208" s="39"/>
      <c r="G208" s="39"/>
      <c r="H208" s="152"/>
      <c r="I208" s="152"/>
      <c r="J208" s="39"/>
      <c r="K208" s="39"/>
      <c r="M208" s="39"/>
      <c r="N208" s="39"/>
      <c r="O208" s="39"/>
      <c r="P208" s="39"/>
      <c r="Q208" s="39"/>
      <c r="R208" s="152"/>
    </row>
    <row r="209" spans="1:18" ht="15.75">
      <c r="A209" s="39"/>
      <c r="B209" s="39"/>
      <c r="C209" s="152"/>
      <c r="D209" s="152"/>
      <c r="E209" s="39"/>
      <c r="F209" s="39"/>
      <c r="G209" s="39"/>
      <c r="H209" s="152"/>
      <c r="I209" s="152"/>
      <c r="J209" s="39"/>
      <c r="K209" s="39"/>
      <c r="M209" s="39"/>
      <c r="N209" s="39"/>
      <c r="O209" s="39"/>
      <c r="P209" s="39"/>
      <c r="Q209" s="39"/>
      <c r="R209" s="152"/>
    </row>
    <row r="210" spans="1:18" ht="15.75">
      <c r="A210" s="39"/>
      <c r="B210" s="39"/>
      <c r="C210" s="152"/>
      <c r="D210" s="152"/>
      <c r="E210" s="39"/>
      <c r="F210" s="39"/>
      <c r="G210" s="39"/>
      <c r="H210" s="152"/>
      <c r="I210" s="152"/>
      <c r="J210" s="39"/>
      <c r="K210" s="39"/>
      <c r="M210" s="39"/>
      <c r="N210" s="39"/>
      <c r="O210" s="39"/>
      <c r="P210" s="39"/>
      <c r="Q210" s="39"/>
      <c r="R210" s="152"/>
    </row>
    <row r="211" spans="1:18" ht="15.75">
      <c r="A211" s="39"/>
      <c r="B211" s="39"/>
      <c r="C211" s="152"/>
      <c r="D211" s="152"/>
      <c r="E211" s="39"/>
      <c r="F211" s="39"/>
      <c r="G211" s="39"/>
      <c r="H211" s="152"/>
      <c r="I211" s="152"/>
      <c r="J211" s="39"/>
      <c r="K211" s="39"/>
      <c r="M211" s="39"/>
      <c r="N211" s="39"/>
      <c r="O211" s="39"/>
      <c r="P211" s="39"/>
      <c r="Q211" s="39"/>
      <c r="R211" s="152"/>
    </row>
    <row r="212" spans="1:18" ht="15.75">
      <c r="A212" s="39"/>
      <c r="B212" s="39"/>
      <c r="C212" s="152"/>
      <c r="D212" s="152"/>
      <c r="E212" s="39"/>
      <c r="F212" s="39"/>
      <c r="G212" s="39"/>
      <c r="H212" s="152"/>
      <c r="I212" s="152"/>
      <c r="J212" s="39"/>
      <c r="K212" s="39"/>
      <c r="M212" s="39"/>
      <c r="N212" s="39"/>
      <c r="O212" s="39"/>
      <c r="P212" s="39"/>
      <c r="Q212" s="39"/>
      <c r="R212" s="152"/>
    </row>
    <row r="213" spans="1:18" ht="15.75">
      <c r="A213" s="39"/>
      <c r="B213" s="39"/>
      <c r="C213" s="152"/>
      <c r="D213" s="152"/>
      <c r="E213" s="39"/>
      <c r="F213" s="39"/>
      <c r="G213" s="39"/>
      <c r="H213" s="152"/>
      <c r="I213" s="152"/>
      <c r="J213" s="39"/>
      <c r="K213" s="39"/>
      <c r="M213" s="39"/>
      <c r="N213" s="39"/>
      <c r="O213" s="39"/>
      <c r="P213" s="39"/>
      <c r="Q213" s="39"/>
      <c r="R213" s="152"/>
    </row>
    <row r="214" spans="1:18" ht="15.75">
      <c r="A214" s="39"/>
      <c r="B214" s="39"/>
      <c r="C214" s="152"/>
      <c r="D214" s="152"/>
      <c r="E214" s="39"/>
      <c r="F214" s="39"/>
      <c r="G214" s="39"/>
      <c r="H214" s="152"/>
      <c r="I214" s="152"/>
      <c r="J214" s="39"/>
      <c r="K214" s="39"/>
      <c r="M214" s="39"/>
      <c r="N214" s="39"/>
      <c r="O214" s="39"/>
      <c r="P214" s="39"/>
      <c r="Q214" s="39"/>
      <c r="R214" s="152"/>
    </row>
    <row r="215" spans="1:18" ht="15.75">
      <c r="A215" s="39"/>
      <c r="B215" s="39"/>
      <c r="C215" s="152"/>
      <c r="D215" s="152"/>
      <c r="E215" s="39"/>
      <c r="F215" s="39"/>
      <c r="G215" s="39"/>
      <c r="H215" s="152"/>
      <c r="I215" s="152"/>
      <c r="J215" s="39"/>
      <c r="K215" s="39"/>
      <c r="M215" s="39"/>
      <c r="N215" s="39"/>
      <c r="O215" s="39"/>
      <c r="P215" s="39"/>
      <c r="Q215" s="39"/>
      <c r="R215" s="152"/>
    </row>
    <row r="216" spans="1:18" ht="15.75">
      <c r="A216" s="39"/>
      <c r="B216" s="39"/>
      <c r="C216" s="152"/>
      <c r="D216" s="152"/>
      <c r="E216" s="39"/>
      <c r="F216" s="39"/>
      <c r="G216" s="39"/>
      <c r="H216" s="152"/>
      <c r="I216" s="152"/>
      <c r="J216" s="39"/>
      <c r="K216" s="39"/>
      <c r="M216" s="39"/>
      <c r="N216" s="39"/>
      <c r="O216" s="39"/>
      <c r="P216" s="39"/>
      <c r="Q216" s="39"/>
      <c r="R216" s="152"/>
    </row>
    <row r="217" spans="1:18" ht="15.75">
      <c r="A217" s="39"/>
      <c r="B217" s="39"/>
      <c r="C217" s="152"/>
      <c r="D217" s="152"/>
      <c r="E217" s="39"/>
      <c r="F217" s="39"/>
      <c r="G217" s="39"/>
      <c r="H217" s="152"/>
      <c r="I217" s="152"/>
      <c r="J217" s="39"/>
      <c r="K217" s="39"/>
      <c r="M217" s="39"/>
      <c r="N217" s="39"/>
      <c r="O217" s="39"/>
      <c r="P217" s="39"/>
      <c r="Q217" s="39"/>
      <c r="R217" s="152"/>
    </row>
    <row r="218" spans="1:18" ht="15.75">
      <c r="A218" s="39"/>
      <c r="B218" s="39"/>
      <c r="C218" s="152"/>
      <c r="D218" s="152"/>
      <c r="E218" s="39"/>
      <c r="F218" s="39"/>
      <c r="G218" s="39"/>
      <c r="H218" s="152"/>
      <c r="I218" s="152"/>
      <c r="J218" s="39"/>
      <c r="K218" s="39"/>
      <c r="M218" s="39"/>
      <c r="N218" s="39"/>
      <c r="O218" s="39"/>
      <c r="P218" s="39"/>
      <c r="Q218" s="39"/>
      <c r="R218" s="152"/>
    </row>
    <row r="219" spans="1:18" ht="15.75">
      <c r="A219" s="39"/>
      <c r="B219" s="39"/>
      <c r="C219" s="152"/>
      <c r="D219" s="152"/>
      <c r="E219" s="39"/>
      <c r="F219" s="39"/>
      <c r="G219" s="39"/>
      <c r="H219" s="152"/>
      <c r="I219" s="152"/>
      <c r="J219" s="39"/>
      <c r="K219" s="39"/>
      <c r="M219" s="39"/>
      <c r="N219" s="39"/>
      <c r="O219" s="39"/>
      <c r="P219" s="39"/>
      <c r="Q219" s="39"/>
      <c r="R219" s="152"/>
    </row>
    <row r="220" spans="1:18" ht="15.75">
      <c r="A220" s="39"/>
      <c r="B220" s="39"/>
      <c r="C220" s="152"/>
      <c r="D220" s="152"/>
      <c r="E220" s="39"/>
      <c r="F220" s="39"/>
      <c r="G220" s="39"/>
      <c r="H220" s="152"/>
      <c r="I220" s="152"/>
      <c r="J220" s="39"/>
      <c r="K220" s="39"/>
      <c r="M220" s="39"/>
      <c r="N220" s="39"/>
      <c r="O220" s="39"/>
      <c r="P220" s="39"/>
      <c r="Q220" s="39"/>
      <c r="R220" s="152"/>
    </row>
    <row r="221" spans="1:18" ht="15.75">
      <c r="A221" s="39"/>
      <c r="B221" s="39"/>
      <c r="C221" s="152"/>
      <c r="D221" s="152"/>
      <c r="E221" s="39"/>
      <c r="F221" s="39"/>
      <c r="G221" s="39"/>
      <c r="H221" s="152"/>
      <c r="I221" s="152"/>
      <c r="J221" s="39"/>
      <c r="K221" s="39"/>
      <c r="M221" s="39"/>
      <c r="N221" s="39"/>
      <c r="O221" s="39"/>
      <c r="P221" s="39"/>
      <c r="Q221" s="39"/>
      <c r="R221" s="152"/>
    </row>
    <row r="222" spans="1:18" ht="15.75">
      <c r="A222" s="39"/>
      <c r="B222" s="39"/>
      <c r="C222" s="152"/>
      <c r="D222" s="152"/>
      <c r="E222" s="39"/>
      <c r="F222" s="39"/>
      <c r="G222" s="39"/>
      <c r="H222" s="152"/>
      <c r="I222" s="152"/>
      <c r="J222" s="39"/>
      <c r="K222" s="39"/>
      <c r="M222" s="39"/>
      <c r="N222" s="39"/>
      <c r="O222" s="39"/>
      <c r="P222" s="39"/>
      <c r="Q222" s="39"/>
      <c r="R222" s="152"/>
    </row>
    <row r="223" spans="1:18" ht="15.75">
      <c r="A223" s="39"/>
      <c r="B223" s="39"/>
      <c r="C223" s="152"/>
      <c r="D223" s="152"/>
      <c r="E223" s="39"/>
      <c r="F223" s="39"/>
      <c r="G223" s="39"/>
      <c r="H223" s="152"/>
      <c r="I223" s="152"/>
      <c r="J223" s="39"/>
      <c r="K223" s="39"/>
      <c r="M223" s="39"/>
      <c r="N223" s="39"/>
      <c r="O223" s="39"/>
      <c r="P223" s="39"/>
      <c r="Q223" s="39"/>
      <c r="R223" s="152"/>
    </row>
    <row r="224" spans="1:18" ht="15.75">
      <c r="A224" s="39"/>
      <c r="B224" s="39"/>
      <c r="C224" s="152"/>
      <c r="D224" s="152"/>
      <c r="E224" s="39"/>
      <c r="F224" s="39"/>
      <c r="G224" s="39"/>
      <c r="H224" s="152"/>
      <c r="I224" s="152"/>
      <c r="J224" s="39"/>
      <c r="K224" s="39"/>
      <c r="M224" s="39"/>
      <c r="N224" s="39"/>
      <c r="O224" s="39"/>
      <c r="P224" s="39"/>
      <c r="Q224" s="39"/>
      <c r="R224" s="152"/>
    </row>
    <row r="225" spans="1:18" ht="15.75">
      <c r="A225" s="39"/>
      <c r="B225" s="39"/>
      <c r="C225" s="152"/>
      <c r="D225" s="152"/>
      <c r="E225" s="39"/>
      <c r="F225" s="39"/>
      <c r="G225" s="39"/>
      <c r="H225" s="152"/>
      <c r="I225" s="152"/>
      <c r="J225" s="39"/>
      <c r="K225" s="39"/>
      <c r="M225" s="39"/>
      <c r="N225" s="39"/>
      <c r="O225" s="39"/>
      <c r="P225" s="39"/>
      <c r="Q225" s="39"/>
      <c r="R225" s="152"/>
    </row>
    <row r="226" spans="1:18" ht="15.75">
      <c r="A226" s="39"/>
      <c r="B226" s="39"/>
      <c r="C226" s="152"/>
      <c r="D226" s="152"/>
      <c r="E226" s="39"/>
      <c r="F226" s="39"/>
      <c r="G226" s="39"/>
      <c r="H226" s="152"/>
      <c r="I226" s="152"/>
      <c r="J226" s="39"/>
      <c r="K226" s="39"/>
      <c r="M226" s="39"/>
      <c r="N226" s="39"/>
      <c r="O226" s="39"/>
      <c r="P226" s="39"/>
      <c r="Q226" s="39"/>
      <c r="R226" s="152"/>
    </row>
    <row r="227" spans="1:18" ht="15.75">
      <c r="A227" s="39"/>
      <c r="B227" s="39"/>
      <c r="C227" s="152"/>
      <c r="D227" s="152"/>
      <c r="E227" s="39"/>
      <c r="F227" s="39"/>
      <c r="G227" s="39"/>
      <c r="H227" s="152"/>
      <c r="I227" s="152"/>
      <c r="J227" s="39"/>
      <c r="K227" s="39"/>
      <c r="M227" s="39"/>
      <c r="N227" s="39"/>
      <c r="O227" s="39"/>
      <c r="P227" s="39"/>
      <c r="Q227" s="39"/>
      <c r="R227" s="152"/>
    </row>
    <row r="228" spans="1:18" ht="15.75">
      <c r="A228" s="39"/>
      <c r="B228" s="39"/>
      <c r="C228" s="152"/>
      <c r="D228" s="152"/>
      <c r="E228" s="39"/>
      <c r="F228" s="39"/>
      <c r="G228" s="39"/>
      <c r="H228" s="152"/>
      <c r="I228" s="152"/>
      <c r="J228" s="39"/>
      <c r="K228" s="39"/>
      <c r="M228" s="39"/>
      <c r="N228" s="39"/>
      <c r="O228" s="39"/>
      <c r="P228" s="39"/>
      <c r="Q228" s="39"/>
      <c r="R228" s="152"/>
    </row>
    <row r="229" spans="1:18" ht="15.75">
      <c r="A229" s="39"/>
      <c r="B229" s="39"/>
      <c r="C229" s="152"/>
      <c r="D229" s="152"/>
      <c r="E229" s="39"/>
      <c r="F229" s="39"/>
      <c r="G229" s="39"/>
      <c r="H229" s="152"/>
      <c r="I229" s="152"/>
      <c r="J229" s="39"/>
      <c r="K229" s="39"/>
      <c r="M229" s="39"/>
      <c r="N229" s="39"/>
      <c r="O229" s="39"/>
      <c r="P229" s="39"/>
      <c r="Q229" s="39"/>
      <c r="R229" s="152"/>
    </row>
    <row r="230" spans="1:18" ht="15.75">
      <c r="A230" s="39"/>
      <c r="B230" s="39"/>
      <c r="C230" s="152"/>
      <c r="D230" s="152"/>
      <c r="E230" s="39"/>
      <c r="F230" s="39"/>
      <c r="G230" s="39"/>
      <c r="H230" s="152"/>
      <c r="I230" s="152"/>
      <c r="J230" s="39"/>
      <c r="K230" s="39"/>
      <c r="M230" s="39"/>
      <c r="N230" s="39"/>
      <c r="O230" s="39"/>
      <c r="P230" s="39"/>
      <c r="Q230" s="39"/>
      <c r="R230" s="152"/>
    </row>
    <row r="231" spans="1:18" ht="15.75">
      <c r="A231" s="39"/>
      <c r="B231" s="39"/>
      <c r="C231" s="152"/>
      <c r="D231" s="152"/>
      <c r="E231" s="39"/>
      <c r="F231" s="39"/>
      <c r="G231" s="39"/>
      <c r="H231" s="152"/>
      <c r="I231" s="152"/>
      <c r="J231" s="39"/>
      <c r="K231" s="39"/>
      <c r="M231" s="39"/>
      <c r="N231" s="39"/>
      <c r="O231" s="39"/>
      <c r="P231" s="39"/>
      <c r="Q231" s="39"/>
      <c r="R231" s="152"/>
    </row>
    <row r="232" spans="1:18" ht="15.75">
      <c r="A232" s="39"/>
      <c r="B232" s="39"/>
      <c r="C232" s="152"/>
      <c r="D232" s="152"/>
      <c r="E232" s="39"/>
      <c r="F232" s="39"/>
      <c r="G232" s="39"/>
      <c r="H232" s="152"/>
      <c r="I232" s="152"/>
      <c r="J232" s="39"/>
      <c r="K232" s="39"/>
      <c r="M232" s="39"/>
      <c r="N232" s="39"/>
      <c r="O232" s="39"/>
      <c r="P232" s="39"/>
      <c r="Q232" s="39"/>
      <c r="R232" s="152"/>
    </row>
    <row r="233" spans="1:18" ht="15.75">
      <c r="A233" s="39"/>
      <c r="B233" s="39"/>
      <c r="C233" s="152"/>
      <c r="D233" s="152"/>
      <c r="E233" s="39"/>
      <c r="F233" s="39"/>
      <c r="G233" s="39"/>
      <c r="H233" s="152"/>
      <c r="I233" s="152"/>
      <c r="J233" s="39"/>
      <c r="K233" s="39"/>
      <c r="M233" s="39"/>
      <c r="N233" s="39"/>
      <c r="O233" s="39"/>
      <c r="P233" s="39"/>
      <c r="Q233" s="39"/>
      <c r="R233" s="152"/>
    </row>
    <row r="234" spans="1:18" ht="15.75">
      <c r="A234" s="39"/>
      <c r="B234" s="39"/>
      <c r="C234" s="152"/>
      <c r="D234" s="152"/>
      <c r="E234" s="39"/>
      <c r="F234" s="39"/>
      <c r="G234" s="39"/>
      <c r="H234" s="152"/>
      <c r="I234" s="152"/>
      <c r="J234" s="39"/>
      <c r="K234" s="39"/>
      <c r="M234" s="39"/>
      <c r="N234" s="39"/>
      <c r="O234" s="39"/>
      <c r="P234" s="39"/>
      <c r="Q234" s="39"/>
      <c r="R234" s="152"/>
    </row>
    <row r="235" spans="1:18" ht="15.75">
      <c r="A235" s="39"/>
      <c r="B235" s="39"/>
      <c r="C235" s="152"/>
      <c r="D235" s="152"/>
      <c r="E235" s="39"/>
      <c r="F235" s="39"/>
      <c r="G235" s="39"/>
      <c r="H235" s="152"/>
      <c r="I235" s="152"/>
      <c r="J235" s="39"/>
      <c r="K235" s="39"/>
      <c r="M235" s="39"/>
      <c r="N235" s="39"/>
      <c r="O235" s="39"/>
      <c r="P235" s="39"/>
      <c r="Q235" s="39"/>
      <c r="R235" s="152"/>
    </row>
    <row r="236" spans="1:18" ht="15.75">
      <c r="A236" s="39"/>
      <c r="B236" s="39"/>
      <c r="C236" s="152"/>
      <c r="D236" s="152"/>
      <c r="E236" s="39"/>
      <c r="F236" s="39"/>
      <c r="G236" s="39"/>
      <c r="H236" s="152"/>
      <c r="I236" s="152"/>
      <c r="J236" s="39"/>
      <c r="K236" s="39"/>
      <c r="M236" s="39"/>
      <c r="N236" s="39"/>
      <c r="O236" s="39"/>
      <c r="P236" s="39"/>
      <c r="Q236" s="39"/>
      <c r="R236" s="152"/>
    </row>
    <row r="237" spans="1:18" ht="15.75">
      <c r="A237" s="39"/>
      <c r="B237" s="39"/>
      <c r="C237" s="152"/>
      <c r="D237" s="152"/>
      <c r="E237" s="39"/>
      <c r="F237" s="39"/>
      <c r="G237" s="39"/>
      <c r="H237" s="152"/>
      <c r="I237" s="152"/>
      <c r="J237" s="39"/>
      <c r="K237" s="39"/>
      <c r="M237" s="39"/>
      <c r="N237" s="39"/>
      <c r="O237" s="39"/>
      <c r="P237" s="39"/>
      <c r="Q237" s="39"/>
      <c r="R237" s="152"/>
    </row>
    <row r="238" spans="1:18" ht="15.75">
      <c r="A238" s="39"/>
      <c r="B238" s="39"/>
      <c r="C238" s="152"/>
      <c r="D238" s="152"/>
      <c r="E238" s="39"/>
      <c r="F238" s="39"/>
      <c r="G238" s="39"/>
      <c r="H238" s="152"/>
      <c r="I238" s="152"/>
      <c r="J238" s="39"/>
      <c r="K238" s="39"/>
      <c r="M238" s="39"/>
      <c r="N238" s="39"/>
      <c r="O238" s="39"/>
      <c r="P238" s="39"/>
      <c r="Q238" s="39"/>
      <c r="R238" s="152"/>
    </row>
    <row r="239" spans="1:18" ht="15.75">
      <c r="A239" s="39"/>
      <c r="B239" s="39"/>
      <c r="C239" s="152"/>
      <c r="D239" s="152"/>
      <c r="E239" s="39"/>
      <c r="F239" s="39"/>
      <c r="G239" s="39"/>
      <c r="H239" s="152"/>
      <c r="I239" s="152"/>
      <c r="J239" s="39"/>
      <c r="K239" s="39"/>
      <c r="M239" s="39"/>
      <c r="N239" s="39"/>
      <c r="O239" s="39"/>
      <c r="P239" s="39"/>
      <c r="Q239" s="39"/>
      <c r="R239" s="152"/>
    </row>
    <row r="240" spans="1:18" ht="15.75">
      <c r="A240" s="39"/>
      <c r="B240" s="39"/>
      <c r="C240" s="152"/>
      <c r="D240" s="152"/>
      <c r="E240" s="39"/>
      <c r="F240" s="39"/>
      <c r="G240" s="39"/>
      <c r="H240" s="152"/>
      <c r="I240" s="152"/>
      <c r="J240" s="39"/>
      <c r="K240" s="39"/>
      <c r="M240" s="39"/>
      <c r="N240" s="39"/>
      <c r="O240" s="39"/>
      <c r="P240" s="39"/>
      <c r="Q240" s="39"/>
      <c r="R240" s="152"/>
    </row>
    <row r="241" spans="1:18" ht="15.75">
      <c r="A241" s="39"/>
      <c r="B241" s="39"/>
      <c r="C241" s="152"/>
      <c r="D241" s="152"/>
      <c r="E241" s="39"/>
      <c r="F241" s="39"/>
      <c r="G241" s="39"/>
      <c r="H241" s="152"/>
      <c r="I241" s="152"/>
      <c r="J241" s="39"/>
      <c r="K241" s="39"/>
      <c r="M241" s="39"/>
      <c r="N241" s="39"/>
      <c r="O241" s="39"/>
      <c r="P241" s="39"/>
      <c r="Q241" s="39"/>
      <c r="R241" s="152"/>
    </row>
    <row r="242" spans="1:18" ht="15.75">
      <c r="A242" s="39"/>
      <c r="B242" s="39"/>
      <c r="C242" s="152"/>
      <c r="D242" s="152"/>
      <c r="E242" s="39"/>
      <c r="F242" s="39"/>
      <c r="G242" s="39"/>
      <c r="H242" s="152"/>
      <c r="I242" s="152"/>
      <c r="J242" s="39"/>
      <c r="K242" s="39"/>
      <c r="M242" s="39"/>
      <c r="N242" s="39"/>
      <c r="O242" s="39"/>
      <c r="P242" s="39"/>
      <c r="Q242" s="39"/>
      <c r="R242" s="152"/>
    </row>
    <row r="243" spans="1:18" ht="15.75">
      <c r="A243" s="39"/>
      <c r="B243" s="39"/>
      <c r="C243" s="152"/>
      <c r="D243" s="152"/>
      <c r="E243" s="39"/>
      <c r="F243" s="39"/>
      <c r="G243" s="39"/>
      <c r="H243" s="152"/>
      <c r="I243" s="152"/>
      <c r="J243" s="39"/>
      <c r="K243" s="39"/>
      <c r="M243" s="39"/>
      <c r="N243" s="39"/>
      <c r="O243" s="39"/>
      <c r="P243" s="39"/>
      <c r="Q243" s="39"/>
      <c r="R243" s="152"/>
    </row>
    <row r="244" spans="1:18" ht="15.75">
      <c r="A244" s="39"/>
      <c r="B244" s="39"/>
      <c r="C244" s="152"/>
      <c r="D244" s="152"/>
      <c r="E244" s="39"/>
      <c r="F244" s="39"/>
      <c r="G244" s="39"/>
      <c r="H244" s="152"/>
      <c r="I244" s="152"/>
      <c r="J244" s="39"/>
      <c r="K244" s="39"/>
      <c r="M244" s="39"/>
      <c r="N244" s="39"/>
      <c r="O244" s="39"/>
      <c r="P244" s="39"/>
      <c r="Q244" s="39"/>
      <c r="R244" s="152"/>
    </row>
    <row r="245" spans="1:18" ht="15.75">
      <c r="A245" s="39"/>
      <c r="B245" s="39"/>
      <c r="C245" s="152"/>
      <c r="D245" s="152"/>
      <c r="E245" s="39"/>
      <c r="F245" s="39"/>
      <c r="G245" s="39"/>
      <c r="H245" s="152"/>
      <c r="I245" s="152"/>
      <c r="J245" s="39"/>
      <c r="K245" s="39"/>
      <c r="M245" s="39"/>
      <c r="N245" s="39"/>
      <c r="O245" s="39"/>
      <c r="P245" s="39"/>
      <c r="Q245" s="39"/>
      <c r="R245" s="152"/>
    </row>
    <row r="246" spans="1:18" ht="15.75">
      <c r="A246" s="39"/>
      <c r="B246" s="39"/>
      <c r="C246" s="152"/>
      <c r="D246" s="152"/>
      <c r="E246" s="39"/>
      <c r="F246" s="39"/>
      <c r="G246" s="39"/>
      <c r="H246" s="152"/>
      <c r="I246" s="152"/>
      <c r="J246" s="39"/>
      <c r="K246" s="39"/>
      <c r="M246" s="39"/>
      <c r="N246" s="39"/>
      <c r="O246" s="39"/>
      <c r="P246" s="39"/>
      <c r="Q246" s="39"/>
      <c r="R246" s="152"/>
    </row>
    <row r="247" spans="1:18" ht="15.75">
      <c r="A247" s="39"/>
      <c r="B247" s="39"/>
      <c r="C247" s="152"/>
      <c r="D247" s="152"/>
      <c r="E247" s="39"/>
      <c r="F247" s="39"/>
      <c r="G247" s="39"/>
      <c r="H247" s="152"/>
      <c r="I247" s="152"/>
      <c r="J247" s="39"/>
      <c r="K247" s="39"/>
      <c r="M247" s="39"/>
      <c r="N247" s="39"/>
      <c r="O247" s="39"/>
      <c r="P247" s="39"/>
      <c r="Q247" s="39"/>
      <c r="R247" s="152"/>
    </row>
    <row r="248" spans="1:18" ht="15.75">
      <c r="A248" s="39"/>
      <c r="B248" s="39"/>
      <c r="C248" s="152"/>
      <c r="D248" s="152"/>
      <c r="E248" s="39"/>
      <c r="F248" s="39"/>
      <c r="G248" s="39"/>
      <c r="H248" s="152"/>
      <c r="I248" s="152"/>
      <c r="J248" s="39"/>
      <c r="K248" s="39"/>
      <c r="M248" s="39"/>
      <c r="N248" s="39"/>
      <c r="O248" s="39"/>
      <c r="P248" s="39"/>
      <c r="Q248" s="39"/>
      <c r="R248" s="152"/>
    </row>
    <row r="249" spans="1:18" ht="15.75">
      <c r="A249" s="39"/>
      <c r="B249" s="39"/>
      <c r="C249" s="152"/>
      <c r="D249" s="152"/>
      <c r="E249" s="39"/>
      <c r="F249" s="39"/>
      <c r="G249" s="39"/>
      <c r="H249" s="152"/>
      <c r="I249" s="152"/>
      <c r="J249" s="39"/>
      <c r="K249" s="39"/>
      <c r="M249" s="39"/>
      <c r="N249" s="39"/>
      <c r="O249" s="39"/>
      <c r="P249" s="39"/>
      <c r="Q249" s="39"/>
      <c r="R249" s="152"/>
    </row>
    <row r="250" spans="1:18" ht="15.75">
      <c r="A250" s="39"/>
      <c r="B250" s="39"/>
      <c r="C250" s="152"/>
      <c r="D250" s="152"/>
      <c r="E250" s="39"/>
      <c r="F250" s="39"/>
      <c r="G250" s="39"/>
      <c r="H250" s="152"/>
      <c r="I250" s="152"/>
      <c r="J250" s="39"/>
      <c r="K250" s="39"/>
      <c r="M250" s="39"/>
      <c r="N250" s="39"/>
      <c r="O250" s="39"/>
      <c r="P250" s="39"/>
      <c r="Q250" s="39"/>
      <c r="R250" s="152"/>
    </row>
    <row r="251" spans="1:18" ht="15.75">
      <c r="A251" s="39"/>
      <c r="B251" s="39"/>
      <c r="C251" s="152"/>
      <c r="D251" s="152"/>
      <c r="E251" s="39"/>
      <c r="F251" s="39"/>
      <c r="G251" s="39"/>
      <c r="H251" s="152"/>
      <c r="I251" s="152"/>
      <c r="J251" s="39"/>
      <c r="K251" s="39"/>
      <c r="M251" s="39"/>
      <c r="N251" s="39"/>
      <c r="O251" s="39"/>
      <c r="P251" s="39"/>
      <c r="Q251" s="39"/>
      <c r="R251" s="152"/>
    </row>
    <row r="252" spans="1:18" ht="15.75">
      <c r="A252" s="39"/>
      <c r="B252" s="39"/>
      <c r="C252" s="152"/>
      <c r="D252" s="152"/>
      <c r="E252" s="39"/>
      <c r="F252" s="39"/>
      <c r="G252" s="39"/>
      <c r="H252" s="152"/>
      <c r="I252" s="152"/>
      <c r="J252" s="39"/>
      <c r="K252" s="39"/>
      <c r="M252" s="39"/>
      <c r="N252" s="39"/>
      <c r="O252" s="39"/>
      <c r="P252" s="39"/>
      <c r="Q252" s="39"/>
      <c r="R252" s="152"/>
    </row>
    <row r="253" spans="1:18" ht="15.75">
      <c r="A253" s="39"/>
      <c r="B253" s="39"/>
      <c r="C253" s="152"/>
      <c r="D253" s="152"/>
      <c r="E253" s="39"/>
      <c r="F253" s="39"/>
      <c r="G253" s="39"/>
      <c r="H253" s="152"/>
      <c r="I253" s="152"/>
      <c r="J253" s="39"/>
      <c r="K253" s="39"/>
      <c r="M253" s="39"/>
      <c r="N253" s="39"/>
      <c r="O253" s="39"/>
      <c r="P253" s="39"/>
      <c r="Q253" s="39"/>
      <c r="R253" s="152"/>
    </row>
    <row r="254" spans="1:18" ht="15.75">
      <c r="A254" s="39"/>
      <c r="B254" s="39"/>
      <c r="C254" s="152"/>
      <c r="D254" s="152"/>
      <c r="E254" s="39"/>
      <c r="F254" s="39"/>
      <c r="G254" s="39"/>
      <c r="H254" s="152"/>
      <c r="I254" s="152"/>
      <c r="J254" s="39"/>
      <c r="K254" s="39"/>
      <c r="M254" s="39"/>
      <c r="N254" s="39"/>
      <c r="O254" s="39"/>
      <c r="P254" s="39"/>
      <c r="Q254" s="39"/>
      <c r="R254" s="152"/>
    </row>
    <row r="255" spans="1:18" ht="15.75">
      <c r="A255" s="39"/>
      <c r="B255" s="39"/>
      <c r="C255" s="152"/>
      <c r="D255" s="152"/>
      <c r="E255" s="39"/>
      <c r="F255" s="39"/>
      <c r="G255" s="39"/>
      <c r="H255" s="152"/>
      <c r="I255" s="152"/>
      <c r="J255" s="39"/>
      <c r="K255" s="39"/>
      <c r="M255" s="39"/>
      <c r="N255" s="39"/>
      <c r="O255" s="39"/>
      <c r="P255" s="39"/>
      <c r="Q255" s="39"/>
      <c r="R255" s="152"/>
    </row>
    <row r="256" spans="1:18" ht="15.75">
      <c r="A256" s="39"/>
      <c r="B256" s="39"/>
      <c r="C256" s="152"/>
      <c r="D256" s="152"/>
      <c r="E256" s="39"/>
      <c r="F256" s="39"/>
      <c r="G256" s="39"/>
      <c r="H256" s="152"/>
      <c r="I256" s="152"/>
      <c r="J256" s="39"/>
      <c r="K256" s="39"/>
      <c r="M256" s="39"/>
      <c r="N256" s="39"/>
      <c r="O256" s="39"/>
      <c r="P256" s="39"/>
      <c r="Q256" s="39"/>
      <c r="R256" s="152"/>
    </row>
    <row r="257" spans="1:18" ht="15.75">
      <c r="A257" s="39"/>
      <c r="B257" s="39"/>
      <c r="C257" s="152"/>
      <c r="D257" s="152"/>
      <c r="E257" s="39"/>
      <c r="F257" s="39"/>
      <c r="G257" s="39"/>
      <c r="H257" s="152"/>
      <c r="I257" s="152"/>
      <c r="J257" s="39"/>
      <c r="K257" s="39"/>
      <c r="M257" s="39"/>
      <c r="N257" s="39"/>
      <c r="O257" s="39"/>
      <c r="P257" s="39"/>
      <c r="Q257" s="39"/>
      <c r="R257" s="152"/>
    </row>
    <row r="258" spans="1:18" ht="15.75">
      <c r="A258" s="39"/>
      <c r="B258" s="39"/>
      <c r="C258" s="152"/>
      <c r="D258" s="152"/>
      <c r="E258" s="39"/>
      <c r="F258" s="39"/>
      <c r="G258" s="39"/>
      <c r="H258" s="152"/>
      <c r="I258" s="152"/>
      <c r="J258" s="39"/>
      <c r="K258" s="39"/>
      <c r="M258" s="39"/>
      <c r="N258" s="39"/>
      <c r="O258" s="39"/>
      <c r="P258" s="39"/>
      <c r="Q258" s="39"/>
      <c r="R258" s="152"/>
    </row>
    <row r="259" spans="1:18" ht="15.75">
      <c r="A259" s="39"/>
      <c r="B259" s="39"/>
      <c r="C259" s="152"/>
      <c r="D259" s="152"/>
      <c r="E259" s="39"/>
      <c r="F259" s="39"/>
      <c r="G259" s="39"/>
      <c r="H259" s="152"/>
      <c r="I259" s="152"/>
      <c r="J259" s="39"/>
      <c r="K259" s="39"/>
      <c r="M259" s="39"/>
      <c r="N259" s="39"/>
      <c r="O259" s="39"/>
      <c r="P259" s="39"/>
      <c r="Q259" s="39"/>
      <c r="R259" s="152"/>
    </row>
    <row r="260" spans="1:18" ht="15.75">
      <c r="A260" s="39"/>
      <c r="B260" s="39"/>
      <c r="C260" s="152"/>
      <c r="D260" s="152"/>
      <c r="E260" s="39"/>
      <c r="F260" s="39"/>
      <c r="G260" s="39"/>
      <c r="H260" s="152"/>
      <c r="I260" s="152"/>
      <c r="J260" s="39"/>
      <c r="K260" s="39"/>
      <c r="M260" s="39"/>
      <c r="N260" s="39"/>
      <c r="O260" s="39"/>
      <c r="P260" s="39"/>
      <c r="Q260" s="39"/>
      <c r="R260" s="152"/>
    </row>
    <row r="261" spans="1:18" ht="15.75">
      <c r="A261" s="39"/>
      <c r="B261" s="39"/>
      <c r="C261" s="152"/>
      <c r="D261" s="152"/>
      <c r="E261" s="39"/>
      <c r="F261" s="39"/>
      <c r="G261" s="39"/>
      <c r="H261" s="152"/>
      <c r="I261" s="152"/>
      <c r="J261" s="39"/>
      <c r="K261" s="39"/>
      <c r="M261" s="39"/>
      <c r="N261" s="39"/>
      <c r="O261" s="39"/>
      <c r="P261" s="39"/>
      <c r="Q261" s="39"/>
      <c r="R261" s="152"/>
    </row>
    <row r="262" spans="1:18" ht="15.75">
      <c r="A262" s="39"/>
      <c r="B262" s="39"/>
      <c r="C262" s="152"/>
      <c r="D262" s="152"/>
      <c r="E262" s="39"/>
      <c r="F262" s="39"/>
      <c r="G262" s="39"/>
      <c r="H262" s="152"/>
      <c r="I262" s="152"/>
      <c r="J262" s="39"/>
      <c r="K262" s="39"/>
      <c r="M262" s="39"/>
      <c r="N262" s="39"/>
      <c r="O262" s="39"/>
      <c r="P262" s="39"/>
      <c r="Q262" s="39"/>
      <c r="R262" s="152"/>
    </row>
    <row r="263" spans="1:18" ht="15.75">
      <c r="A263" s="39"/>
      <c r="B263" s="39"/>
      <c r="C263" s="152"/>
      <c r="D263" s="152"/>
      <c r="E263" s="39"/>
      <c r="F263" s="39"/>
      <c r="G263" s="39"/>
      <c r="H263" s="152"/>
      <c r="I263" s="152"/>
      <c r="J263" s="39"/>
      <c r="K263" s="39"/>
      <c r="M263" s="39"/>
      <c r="N263" s="39"/>
      <c r="O263" s="39"/>
      <c r="P263" s="39"/>
      <c r="Q263" s="39"/>
      <c r="R263" s="152"/>
    </row>
    <row r="264" spans="1:18" ht="15.75">
      <c r="A264" s="39"/>
      <c r="B264" s="39"/>
      <c r="C264" s="152"/>
      <c r="D264" s="152"/>
      <c r="E264" s="39"/>
      <c r="F264" s="39"/>
      <c r="G264" s="39"/>
      <c r="H264" s="152"/>
      <c r="I264" s="152"/>
      <c r="J264" s="39"/>
      <c r="K264" s="39"/>
      <c r="M264" s="39"/>
      <c r="N264" s="39"/>
      <c r="O264" s="39"/>
      <c r="P264" s="39"/>
      <c r="Q264" s="39"/>
      <c r="R264" s="152"/>
    </row>
    <row r="265" spans="1:18" ht="15.75">
      <c r="A265" s="39"/>
      <c r="B265" s="39"/>
      <c r="C265" s="152"/>
      <c r="D265" s="152"/>
      <c r="E265" s="39"/>
      <c r="F265" s="39"/>
      <c r="G265" s="39"/>
      <c r="H265" s="152"/>
      <c r="I265" s="152"/>
      <c r="J265" s="39"/>
      <c r="K265" s="39"/>
      <c r="M265" s="39"/>
      <c r="N265" s="39"/>
      <c r="O265" s="39"/>
      <c r="P265" s="39"/>
      <c r="Q265" s="39"/>
      <c r="R265" s="152"/>
    </row>
    <row r="266" spans="1:18" ht="15.75">
      <c r="A266" s="39"/>
      <c r="B266" s="39"/>
      <c r="C266" s="152"/>
      <c r="D266" s="152"/>
      <c r="E266" s="39"/>
      <c r="F266" s="39"/>
      <c r="G266" s="39"/>
      <c r="H266" s="152"/>
      <c r="I266" s="152"/>
      <c r="J266" s="39"/>
      <c r="K266" s="39"/>
      <c r="M266" s="39"/>
      <c r="N266" s="39"/>
      <c r="O266" s="39"/>
      <c r="P266" s="39"/>
      <c r="Q266" s="39"/>
      <c r="R266" s="152"/>
    </row>
    <row r="267" spans="1:18" ht="15.75">
      <c r="A267" s="39"/>
      <c r="B267" s="39"/>
      <c r="C267" s="152"/>
      <c r="D267" s="152"/>
      <c r="E267" s="39"/>
      <c r="F267" s="39"/>
      <c r="G267" s="39"/>
      <c r="H267" s="152"/>
      <c r="I267" s="152"/>
      <c r="J267" s="39"/>
      <c r="K267" s="39"/>
      <c r="M267" s="39"/>
      <c r="N267" s="39"/>
      <c r="O267" s="39"/>
      <c r="P267" s="39"/>
      <c r="Q267" s="39"/>
      <c r="R267" s="152"/>
    </row>
    <row r="268" spans="1:18" ht="15.75">
      <c r="A268" s="39"/>
      <c r="B268" s="39"/>
      <c r="C268" s="152"/>
      <c r="D268" s="152"/>
      <c r="E268" s="39"/>
      <c r="F268" s="39"/>
      <c r="G268" s="39"/>
      <c r="H268" s="152"/>
      <c r="I268" s="152"/>
      <c r="J268" s="39"/>
      <c r="K268" s="39"/>
      <c r="M268" s="39"/>
      <c r="N268" s="39"/>
      <c r="O268" s="39"/>
      <c r="P268" s="39"/>
      <c r="Q268" s="39"/>
      <c r="R268" s="152"/>
    </row>
    <row r="269" spans="1:18" ht="15.75">
      <c r="A269" s="39"/>
      <c r="B269" s="39"/>
      <c r="C269" s="152"/>
      <c r="D269" s="152"/>
      <c r="E269" s="39"/>
      <c r="F269" s="39"/>
      <c r="G269" s="39"/>
      <c r="H269" s="152"/>
      <c r="I269" s="152"/>
      <c r="J269" s="39"/>
      <c r="K269" s="39"/>
      <c r="M269" s="39"/>
      <c r="N269" s="39"/>
      <c r="O269" s="39"/>
      <c r="P269" s="39"/>
      <c r="Q269" s="39"/>
      <c r="R269" s="152"/>
    </row>
    <row r="270" spans="1:18" ht="15.75">
      <c r="A270" s="39"/>
      <c r="B270" s="39"/>
      <c r="C270" s="152"/>
      <c r="D270" s="152"/>
      <c r="E270" s="39"/>
      <c r="F270" s="39"/>
      <c r="G270" s="39"/>
      <c r="H270" s="152"/>
      <c r="I270" s="152"/>
      <c r="J270" s="39"/>
      <c r="K270" s="39"/>
      <c r="M270" s="39"/>
      <c r="N270" s="39"/>
      <c r="O270" s="39"/>
      <c r="P270" s="39"/>
      <c r="Q270" s="39"/>
      <c r="R270" s="152"/>
    </row>
    <row r="271" spans="1:18" ht="15.75">
      <c r="A271" s="39"/>
      <c r="B271" s="39"/>
      <c r="C271" s="152"/>
      <c r="D271" s="152"/>
      <c r="E271" s="39"/>
      <c r="F271" s="39"/>
      <c r="G271" s="39"/>
      <c r="H271" s="152"/>
      <c r="I271" s="152"/>
      <c r="J271" s="39"/>
      <c r="K271" s="39"/>
      <c r="M271" s="39"/>
      <c r="N271" s="39"/>
      <c r="O271" s="39"/>
      <c r="P271" s="39"/>
      <c r="Q271" s="39"/>
      <c r="R271" s="152"/>
    </row>
    <row r="272" spans="1:18" ht="15.75">
      <c r="A272" s="39"/>
      <c r="B272" s="39"/>
      <c r="C272" s="152"/>
      <c r="D272" s="152"/>
      <c r="E272" s="39"/>
      <c r="F272" s="39"/>
      <c r="G272" s="39"/>
      <c r="H272" s="152"/>
      <c r="I272" s="152"/>
      <c r="J272" s="39"/>
      <c r="K272" s="39"/>
      <c r="M272" s="39"/>
      <c r="N272" s="39"/>
      <c r="O272" s="39"/>
      <c r="P272" s="39"/>
      <c r="Q272" s="39"/>
      <c r="R272" s="152"/>
    </row>
    <row r="273" spans="1:18" ht="15.75">
      <c r="A273" s="39"/>
      <c r="B273" s="39"/>
      <c r="C273" s="152"/>
      <c r="D273" s="152"/>
      <c r="E273" s="39"/>
      <c r="F273" s="39"/>
      <c r="G273" s="39"/>
      <c r="H273" s="152"/>
      <c r="I273" s="152"/>
      <c r="J273" s="39"/>
      <c r="K273" s="39"/>
      <c r="M273" s="39"/>
      <c r="N273" s="39"/>
      <c r="O273" s="39"/>
      <c r="P273" s="39"/>
      <c r="Q273" s="39"/>
      <c r="R273" s="152"/>
    </row>
    <row r="274" spans="1:18" ht="15.75">
      <c r="A274" s="39"/>
      <c r="B274" s="39"/>
      <c r="C274" s="152"/>
      <c r="D274" s="152"/>
      <c r="E274" s="39"/>
      <c r="F274" s="39"/>
      <c r="G274" s="39"/>
      <c r="H274" s="152"/>
      <c r="I274" s="152"/>
      <c r="J274" s="39"/>
      <c r="K274" s="39"/>
      <c r="M274" s="39"/>
      <c r="N274" s="39"/>
      <c r="O274" s="39"/>
      <c r="P274" s="39"/>
      <c r="Q274" s="39"/>
      <c r="R274" s="152"/>
    </row>
    <row r="275" spans="1:18" ht="15.75">
      <c r="A275" s="39"/>
      <c r="B275" s="39"/>
      <c r="C275" s="152"/>
      <c r="D275" s="152"/>
      <c r="E275" s="39"/>
      <c r="F275" s="39"/>
      <c r="G275" s="39"/>
      <c r="H275" s="152"/>
      <c r="I275" s="152"/>
      <c r="J275" s="39"/>
      <c r="K275" s="39"/>
      <c r="M275" s="39"/>
      <c r="N275" s="39"/>
      <c r="O275" s="39"/>
      <c r="P275" s="39"/>
      <c r="Q275" s="39"/>
      <c r="R275" s="152"/>
    </row>
    <row r="276" spans="1:18" ht="15.75">
      <c r="A276" s="39"/>
      <c r="B276" s="39"/>
      <c r="C276" s="152"/>
      <c r="D276" s="152"/>
      <c r="E276" s="39"/>
      <c r="F276" s="39"/>
      <c r="G276" s="39"/>
      <c r="H276" s="152"/>
      <c r="I276" s="152"/>
      <c r="J276" s="39"/>
      <c r="K276" s="39"/>
      <c r="M276" s="39"/>
      <c r="N276" s="39"/>
      <c r="O276" s="39"/>
      <c r="P276" s="39"/>
      <c r="Q276" s="39"/>
      <c r="R276" s="152"/>
    </row>
    <row r="277" spans="1:18" ht="15.75">
      <c r="A277" s="39"/>
      <c r="B277" s="39"/>
      <c r="C277" s="152"/>
      <c r="D277" s="152"/>
      <c r="E277" s="39"/>
      <c r="F277" s="39"/>
      <c r="G277" s="39"/>
      <c r="H277" s="152"/>
      <c r="I277" s="152"/>
      <c r="J277" s="39"/>
      <c r="K277" s="39"/>
      <c r="M277" s="39"/>
      <c r="N277" s="39"/>
      <c r="O277" s="39"/>
      <c r="P277" s="39"/>
      <c r="Q277" s="39"/>
      <c r="R277" s="152"/>
    </row>
    <row r="278" spans="1:18" ht="15.75">
      <c r="A278" s="39"/>
      <c r="B278" s="39"/>
      <c r="C278" s="152"/>
      <c r="D278" s="152"/>
      <c r="E278" s="39"/>
      <c r="F278" s="39"/>
      <c r="G278" s="39"/>
      <c r="H278" s="152"/>
      <c r="I278" s="152"/>
      <c r="J278" s="39"/>
      <c r="K278" s="39"/>
      <c r="M278" s="39"/>
      <c r="N278" s="39"/>
      <c r="O278" s="39"/>
      <c r="P278" s="39"/>
      <c r="Q278" s="39"/>
      <c r="R278" s="152"/>
    </row>
    <row r="279" spans="1:18" ht="15.75">
      <c r="A279" s="39"/>
      <c r="B279" s="39"/>
      <c r="C279" s="152"/>
      <c r="D279" s="152"/>
      <c r="E279" s="39"/>
      <c r="F279" s="39"/>
      <c r="G279" s="39"/>
      <c r="H279" s="152"/>
      <c r="I279" s="152"/>
      <c r="J279" s="39"/>
      <c r="K279" s="39"/>
      <c r="M279" s="39"/>
      <c r="N279" s="39"/>
      <c r="O279" s="39"/>
      <c r="P279" s="39"/>
      <c r="Q279" s="39"/>
      <c r="R279" s="152"/>
    </row>
    <row r="280" spans="1:18" ht="15.75">
      <c r="A280" s="39"/>
      <c r="B280" s="39"/>
      <c r="C280" s="152"/>
      <c r="D280" s="152"/>
      <c r="E280" s="39"/>
      <c r="F280" s="39"/>
      <c r="G280" s="39"/>
      <c r="H280" s="152"/>
      <c r="I280" s="152"/>
      <c r="J280" s="39"/>
      <c r="K280" s="39"/>
      <c r="M280" s="39"/>
      <c r="N280" s="39"/>
      <c r="O280" s="39"/>
      <c r="P280" s="39"/>
      <c r="Q280" s="39"/>
      <c r="R280" s="152"/>
    </row>
    <row r="281" spans="1:18" ht="15.75">
      <c r="A281" s="39"/>
      <c r="B281" s="39"/>
      <c r="C281" s="152"/>
      <c r="D281" s="152"/>
      <c r="E281" s="39"/>
      <c r="F281" s="39"/>
      <c r="G281" s="39"/>
      <c r="H281" s="152"/>
      <c r="I281" s="152"/>
      <c r="J281" s="39"/>
      <c r="K281" s="39"/>
      <c r="M281" s="39"/>
      <c r="N281" s="39"/>
      <c r="O281" s="39"/>
      <c r="P281" s="39"/>
      <c r="Q281" s="39"/>
      <c r="R281" s="152"/>
    </row>
    <row r="282" spans="1:18" ht="15.75">
      <c r="A282" s="39"/>
      <c r="B282" s="39"/>
      <c r="C282" s="152"/>
      <c r="D282" s="152"/>
      <c r="E282" s="39"/>
      <c r="F282" s="39"/>
      <c r="G282" s="39"/>
      <c r="H282" s="152"/>
      <c r="I282" s="152"/>
      <c r="J282" s="39"/>
      <c r="K282" s="39"/>
      <c r="M282" s="39"/>
      <c r="N282" s="39"/>
      <c r="O282" s="39"/>
      <c r="P282" s="39"/>
      <c r="Q282" s="39"/>
      <c r="R282" s="152"/>
    </row>
    <row r="283" spans="1:18" ht="15.75">
      <c r="A283" s="39"/>
      <c r="B283" s="39"/>
      <c r="C283" s="152"/>
      <c r="D283" s="152"/>
      <c r="E283" s="39"/>
      <c r="F283" s="39"/>
      <c r="G283" s="39"/>
      <c r="H283" s="152"/>
      <c r="I283" s="152"/>
      <c r="J283" s="39"/>
      <c r="K283" s="39"/>
      <c r="M283" s="39"/>
      <c r="N283" s="39"/>
      <c r="O283" s="39"/>
      <c r="P283" s="39"/>
      <c r="Q283" s="39"/>
      <c r="R283" s="152"/>
    </row>
    <row r="284" spans="1:18" ht="15.75">
      <c r="A284" s="39"/>
      <c r="B284" s="39"/>
      <c r="C284" s="152"/>
      <c r="D284" s="152"/>
      <c r="E284" s="39"/>
      <c r="F284" s="39"/>
      <c r="G284" s="39"/>
      <c r="H284" s="152"/>
      <c r="I284" s="152"/>
      <c r="J284" s="39"/>
      <c r="K284" s="39"/>
      <c r="M284" s="39"/>
      <c r="N284" s="39"/>
      <c r="O284" s="39"/>
      <c r="P284" s="39"/>
      <c r="Q284" s="39"/>
      <c r="R284" s="152"/>
    </row>
    <row r="285" spans="1:18" ht="15.75">
      <c r="A285" s="39"/>
      <c r="B285" s="39"/>
      <c r="C285" s="152"/>
      <c r="D285" s="152"/>
      <c r="E285" s="39"/>
      <c r="F285" s="39"/>
      <c r="G285" s="39"/>
      <c r="H285" s="152"/>
      <c r="I285" s="152"/>
      <c r="J285" s="39"/>
      <c r="K285" s="39"/>
      <c r="M285" s="39"/>
      <c r="N285" s="39"/>
      <c r="O285" s="39"/>
      <c r="P285" s="39"/>
      <c r="Q285" s="39"/>
      <c r="R285" s="152"/>
    </row>
    <row r="286" spans="1:18" ht="15.75">
      <c r="A286" s="39"/>
      <c r="B286" s="39"/>
      <c r="C286" s="152"/>
      <c r="D286" s="152"/>
      <c r="E286" s="39"/>
      <c r="F286" s="39"/>
      <c r="G286" s="39"/>
      <c r="H286" s="152"/>
      <c r="I286" s="152"/>
      <c r="J286" s="39"/>
      <c r="K286" s="39"/>
      <c r="M286" s="39"/>
      <c r="N286" s="39"/>
      <c r="O286" s="39"/>
      <c r="P286" s="39"/>
      <c r="Q286" s="39"/>
      <c r="R286" s="152"/>
    </row>
    <row r="287" spans="1:18" ht="15.75">
      <c r="A287" s="39"/>
      <c r="B287" s="39"/>
      <c r="C287" s="152"/>
      <c r="D287" s="152"/>
      <c r="E287" s="39"/>
      <c r="F287" s="39"/>
      <c r="G287" s="39"/>
      <c r="H287" s="152"/>
      <c r="I287" s="152"/>
      <c r="J287" s="39"/>
      <c r="K287" s="39"/>
      <c r="M287" s="39"/>
      <c r="N287" s="39"/>
      <c r="O287" s="39"/>
      <c r="P287" s="39"/>
      <c r="Q287" s="39"/>
      <c r="R287" s="152"/>
    </row>
    <row r="288" spans="1:18" ht="15.75">
      <c r="A288" s="39"/>
      <c r="B288" s="39"/>
      <c r="C288" s="152"/>
      <c r="D288" s="152"/>
      <c r="E288" s="39"/>
      <c r="F288" s="39"/>
      <c r="G288" s="39"/>
      <c r="H288" s="152"/>
      <c r="I288" s="152"/>
      <c r="J288" s="39"/>
      <c r="K288" s="39"/>
      <c r="M288" s="39"/>
      <c r="N288" s="39"/>
      <c r="O288" s="39"/>
      <c r="P288" s="39"/>
      <c r="Q288" s="39"/>
      <c r="R288" s="152"/>
    </row>
    <row r="289" spans="1:18" ht="15.75">
      <c r="A289" s="39"/>
      <c r="B289" s="39"/>
      <c r="C289" s="152"/>
      <c r="D289" s="152"/>
      <c r="E289" s="39"/>
      <c r="F289" s="39"/>
      <c r="G289" s="39"/>
      <c r="H289" s="152"/>
      <c r="I289" s="152"/>
      <c r="J289" s="39"/>
      <c r="K289" s="39"/>
      <c r="M289" s="39"/>
      <c r="N289" s="39"/>
      <c r="O289" s="39"/>
      <c r="P289" s="39"/>
      <c r="Q289" s="39"/>
      <c r="R289" s="152"/>
    </row>
    <row r="290" spans="1:18" ht="15.75">
      <c r="A290" s="39"/>
      <c r="B290" s="39"/>
      <c r="C290" s="152"/>
      <c r="D290" s="152"/>
      <c r="E290" s="39"/>
      <c r="F290" s="39"/>
      <c r="G290" s="39"/>
      <c r="H290" s="152"/>
      <c r="I290" s="152"/>
      <c r="J290" s="39"/>
      <c r="K290" s="39"/>
      <c r="M290" s="39"/>
      <c r="N290" s="39"/>
      <c r="O290" s="39"/>
      <c r="P290" s="39"/>
      <c r="Q290" s="39"/>
      <c r="R290" s="152"/>
    </row>
    <row r="291" spans="1:18" ht="15.75">
      <c r="A291" s="39"/>
      <c r="B291" s="39"/>
      <c r="C291" s="152"/>
      <c r="D291" s="152"/>
      <c r="E291" s="39"/>
      <c r="F291" s="39"/>
      <c r="G291" s="39"/>
      <c r="H291" s="152"/>
      <c r="I291" s="152"/>
      <c r="J291" s="39"/>
      <c r="K291" s="39"/>
      <c r="M291" s="39"/>
      <c r="N291" s="39"/>
      <c r="O291" s="39"/>
      <c r="P291" s="39"/>
      <c r="Q291" s="39"/>
      <c r="R291" s="152"/>
    </row>
    <row r="292" spans="1:18" ht="15.75">
      <c r="A292" s="39"/>
      <c r="B292" s="39"/>
      <c r="C292" s="152"/>
      <c r="D292" s="152"/>
      <c r="E292" s="39"/>
      <c r="F292" s="39"/>
      <c r="G292" s="39"/>
      <c r="H292" s="152"/>
      <c r="I292" s="152"/>
      <c r="J292" s="39"/>
      <c r="K292" s="39"/>
      <c r="M292" s="39"/>
      <c r="N292" s="39"/>
      <c r="O292" s="39"/>
      <c r="P292" s="39"/>
      <c r="Q292" s="39"/>
      <c r="R292" s="152"/>
    </row>
    <row r="293" spans="1:18" ht="15.75">
      <c r="A293" s="39"/>
      <c r="B293" s="39"/>
      <c r="C293" s="152"/>
      <c r="D293" s="152"/>
      <c r="E293" s="39"/>
      <c r="F293" s="39"/>
      <c r="G293" s="39"/>
      <c r="H293" s="152"/>
      <c r="I293" s="152"/>
      <c r="J293" s="39"/>
      <c r="K293" s="39"/>
      <c r="M293" s="39"/>
      <c r="N293" s="39"/>
      <c r="O293" s="39"/>
      <c r="P293" s="39"/>
      <c r="Q293" s="39"/>
      <c r="R293" s="152"/>
    </row>
    <row r="294" spans="1:18" ht="15.75">
      <c r="A294" s="39"/>
      <c r="B294" s="39"/>
      <c r="C294" s="152"/>
      <c r="D294" s="152"/>
      <c r="E294" s="39"/>
      <c r="F294" s="39"/>
      <c r="G294" s="39"/>
      <c r="H294" s="152"/>
      <c r="I294" s="152"/>
      <c r="J294" s="39"/>
      <c r="K294" s="39"/>
      <c r="M294" s="39"/>
      <c r="N294" s="39"/>
      <c r="O294" s="39"/>
      <c r="P294" s="39"/>
      <c r="Q294" s="39"/>
      <c r="R294" s="152"/>
    </row>
    <row r="295" spans="1:18" ht="15.75">
      <c r="A295" s="39"/>
      <c r="B295" s="39"/>
      <c r="C295" s="152"/>
      <c r="D295" s="152"/>
      <c r="E295" s="39"/>
      <c r="F295" s="39"/>
      <c r="G295" s="39"/>
      <c r="H295" s="152"/>
      <c r="I295" s="152"/>
      <c r="J295" s="39"/>
      <c r="K295" s="39"/>
      <c r="M295" s="39"/>
      <c r="N295" s="39"/>
      <c r="O295" s="39"/>
      <c r="P295" s="39"/>
      <c r="Q295" s="39"/>
      <c r="R295" s="152"/>
    </row>
    <row r="296" spans="1:18" ht="15.75">
      <c r="A296" s="39"/>
      <c r="B296" s="39"/>
      <c r="C296" s="152"/>
      <c r="D296" s="152"/>
      <c r="E296" s="39"/>
      <c r="F296" s="39"/>
      <c r="G296" s="39"/>
      <c r="H296" s="152"/>
      <c r="I296" s="152"/>
      <c r="J296" s="39"/>
      <c r="K296" s="39"/>
      <c r="M296" s="39"/>
      <c r="N296" s="39"/>
      <c r="O296" s="39"/>
      <c r="P296" s="39"/>
      <c r="Q296" s="39"/>
      <c r="R296" s="152"/>
    </row>
    <row r="297" spans="1:18" ht="15.75">
      <c r="A297" s="39"/>
      <c r="B297" s="39"/>
      <c r="C297" s="152"/>
      <c r="D297" s="152"/>
      <c r="E297" s="39"/>
      <c r="F297" s="39"/>
      <c r="G297" s="39"/>
      <c r="H297" s="152"/>
      <c r="I297" s="152"/>
      <c r="J297" s="39"/>
      <c r="K297" s="39"/>
      <c r="M297" s="39"/>
      <c r="N297" s="39"/>
      <c r="O297" s="39"/>
      <c r="P297" s="39"/>
      <c r="Q297" s="39"/>
      <c r="R297" s="152"/>
    </row>
    <row r="298" spans="1:18" ht="15.75">
      <c r="A298" s="39"/>
      <c r="B298" s="39"/>
      <c r="C298" s="152"/>
      <c r="D298" s="152"/>
      <c r="E298" s="39"/>
      <c r="F298" s="39"/>
      <c r="G298" s="39"/>
      <c r="H298" s="152"/>
      <c r="I298" s="152"/>
      <c r="J298" s="39"/>
      <c r="K298" s="39"/>
      <c r="M298" s="39"/>
      <c r="N298" s="39"/>
      <c r="O298" s="39"/>
      <c r="P298" s="39"/>
      <c r="Q298" s="39"/>
      <c r="R298" s="152"/>
    </row>
    <row r="299" spans="1:18" ht="15.75">
      <c r="A299" s="39"/>
      <c r="B299" s="39"/>
      <c r="C299" s="152"/>
      <c r="D299" s="152"/>
      <c r="E299" s="39"/>
      <c r="F299" s="39"/>
      <c r="G299" s="39"/>
      <c r="H299" s="152"/>
      <c r="I299" s="152"/>
      <c r="J299" s="39"/>
      <c r="K299" s="39"/>
      <c r="M299" s="39"/>
      <c r="N299" s="39"/>
      <c r="O299" s="39"/>
      <c r="P299" s="39"/>
      <c r="Q299" s="39"/>
      <c r="R299" s="152"/>
    </row>
    <row r="300" spans="1:18" ht="15.75">
      <c r="A300" s="39"/>
      <c r="B300" s="39"/>
      <c r="C300" s="152"/>
      <c r="D300" s="152"/>
      <c r="E300" s="39"/>
      <c r="F300" s="39"/>
      <c r="G300" s="39"/>
      <c r="H300" s="152"/>
      <c r="I300" s="152"/>
      <c r="J300" s="39"/>
      <c r="K300" s="39"/>
      <c r="M300" s="39"/>
      <c r="N300" s="39"/>
      <c r="O300" s="39"/>
      <c r="P300" s="39"/>
      <c r="Q300" s="39"/>
      <c r="R300" s="152"/>
    </row>
    <row r="301" spans="1:18" ht="15.75">
      <c r="A301" s="39"/>
      <c r="B301" s="39"/>
      <c r="C301" s="152"/>
      <c r="D301" s="152"/>
      <c r="E301" s="39"/>
      <c r="F301" s="39"/>
      <c r="G301" s="39"/>
      <c r="H301" s="152"/>
      <c r="I301" s="152"/>
      <c r="J301" s="39"/>
      <c r="K301" s="39"/>
      <c r="M301" s="39"/>
      <c r="N301" s="39"/>
      <c r="O301" s="39"/>
      <c r="P301" s="39"/>
      <c r="Q301" s="39"/>
      <c r="R301" s="152"/>
    </row>
    <row r="302" spans="1:18" ht="15.75">
      <c r="A302" s="39"/>
      <c r="B302" s="39"/>
      <c r="C302" s="152"/>
      <c r="D302" s="152"/>
      <c r="E302" s="39"/>
      <c r="F302" s="39"/>
      <c r="G302" s="39"/>
      <c r="H302" s="152"/>
      <c r="I302" s="152"/>
      <c r="J302" s="39"/>
      <c r="K302" s="39"/>
      <c r="M302" s="39"/>
      <c r="N302" s="39"/>
      <c r="O302" s="39"/>
      <c r="P302" s="39"/>
      <c r="Q302" s="39"/>
      <c r="R302" s="152"/>
    </row>
    <row r="303" spans="1:18" ht="15.75">
      <c r="A303" s="39"/>
      <c r="B303" s="39"/>
      <c r="C303" s="152"/>
      <c r="D303" s="152"/>
      <c r="E303" s="39"/>
      <c r="F303" s="39"/>
      <c r="G303" s="39"/>
      <c r="H303" s="152"/>
      <c r="I303" s="152"/>
      <c r="J303" s="39"/>
      <c r="K303" s="39"/>
      <c r="M303" s="39"/>
      <c r="N303" s="39"/>
      <c r="O303" s="39"/>
      <c r="P303" s="39"/>
      <c r="Q303" s="39"/>
      <c r="R303" s="152"/>
    </row>
    <row r="304" spans="1:18" ht="15.75">
      <c r="A304" s="39"/>
      <c r="B304" s="39"/>
      <c r="C304" s="152"/>
      <c r="D304" s="152"/>
      <c r="E304" s="39"/>
      <c r="F304" s="39"/>
      <c r="G304" s="39"/>
      <c r="H304" s="152"/>
      <c r="I304" s="152"/>
      <c r="J304" s="39"/>
      <c r="K304" s="39"/>
      <c r="M304" s="39"/>
      <c r="N304" s="39"/>
      <c r="O304" s="39"/>
      <c r="P304" s="39"/>
      <c r="Q304" s="39"/>
      <c r="R304" s="152"/>
    </row>
    <row r="305" spans="1:18" ht="15.75">
      <c r="A305" s="39"/>
      <c r="B305" s="39"/>
      <c r="C305" s="152"/>
      <c r="D305" s="152"/>
      <c r="E305" s="39"/>
      <c r="F305" s="39"/>
      <c r="G305" s="39"/>
      <c r="H305" s="152"/>
      <c r="I305" s="152"/>
      <c r="J305" s="39"/>
      <c r="K305" s="39"/>
      <c r="M305" s="39"/>
      <c r="N305" s="39"/>
      <c r="O305" s="39"/>
      <c r="P305" s="39"/>
      <c r="Q305" s="39"/>
      <c r="R305" s="152"/>
    </row>
    <row r="306" spans="1:18" ht="15.75">
      <c r="A306" s="39"/>
      <c r="B306" s="39"/>
      <c r="C306" s="152"/>
      <c r="D306" s="152"/>
      <c r="E306" s="39"/>
      <c r="F306" s="39"/>
      <c r="G306" s="39"/>
      <c r="H306" s="152"/>
      <c r="I306" s="152"/>
      <c r="J306" s="39"/>
      <c r="K306" s="39"/>
      <c r="M306" s="39"/>
      <c r="N306" s="39"/>
      <c r="O306" s="39"/>
      <c r="P306" s="39"/>
      <c r="Q306" s="39"/>
      <c r="R306" s="152"/>
    </row>
    <row r="307" spans="1:18" ht="15.75">
      <c r="A307" s="39"/>
      <c r="B307" s="39"/>
      <c r="C307" s="152"/>
      <c r="D307" s="152"/>
      <c r="E307" s="39"/>
      <c r="F307" s="39"/>
      <c r="G307" s="39"/>
      <c r="H307" s="152"/>
      <c r="I307" s="152"/>
      <c r="J307" s="39"/>
      <c r="K307" s="39"/>
      <c r="M307" s="39"/>
      <c r="N307" s="39"/>
      <c r="O307" s="39"/>
      <c r="P307" s="39"/>
      <c r="Q307" s="39"/>
      <c r="R307" s="152"/>
    </row>
    <row r="308" spans="1:18" ht="15.75">
      <c r="A308" s="39"/>
      <c r="B308" s="39"/>
      <c r="C308" s="152"/>
      <c r="D308" s="152"/>
      <c r="E308" s="39"/>
      <c r="F308" s="39"/>
      <c r="G308" s="39"/>
      <c r="H308" s="152"/>
      <c r="I308" s="152"/>
      <c r="J308" s="39"/>
      <c r="K308" s="39"/>
      <c r="M308" s="39"/>
      <c r="N308" s="39"/>
      <c r="O308" s="39"/>
      <c r="P308" s="39"/>
      <c r="Q308" s="39"/>
      <c r="R308" s="152"/>
    </row>
    <row r="309" spans="1:18" ht="15.75">
      <c r="A309" s="39"/>
      <c r="B309" s="39"/>
      <c r="C309" s="152"/>
      <c r="D309" s="152"/>
      <c r="E309" s="39"/>
      <c r="F309" s="39"/>
      <c r="G309" s="39"/>
      <c r="H309" s="152"/>
      <c r="I309" s="152"/>
      <c r="J309" s="39"/>
      <c r="K309" s="39"/>
      <c r="M309" s="39"/>
      <c r="N309" s="39"/>
      <c r="O309" s="39"/>
      <c r="P309" s="39"/>
      <c r="Q309" s="39"/>
      <c r="R309" s="152"/>
    </row>
    <row r="310" spans="1:18" ht="15.75">
      <c r="A310" s="39"/>
      <c r="B310" s="39"/>
      <c r="C310" s="152"/>
      <c r="D310" s="152"/>
      <c r="E310" s="39"/>
      <c r="F310" s="39"/>
      <c r="G310" s="39"/>
      <c r="H310" s="152"/>
      <c r="I310" s="152"/>
      <c r="J310" s="39"/>
      <c r="K310" s="39"/>
      <c r="M310" s="39"/>
      <c r="N310" s="39"/>
      <c r="O310" s="39"/>
      <c r="P310" s="39"/>
      <c r="Q310" s="39"/>
      <c r="R310" s="152"/>
    </row>
    <row r="311" spans="1:18" ht="15.75">
      <c r="A311" s="39"/>
      <c r="B311" s="39"/>
      <c r="C311" s="152"/>
      <c r="D311" s="152"/>
      <c r="E311" s="39"/>
      <c r="F311" s="39"/>
      <c r="G311" s="39"/>
      <c r="H311" s="152"/>
      <c r="I311" s="152"/>
      <c r="J311" s="39"/>
      <c r="K311" s="39"/>
      <c r="M311" s="39"/>
      <c r="N311" s="39"/>
      <c r="O311" s="39"/>
      <c r="P311" s="39"/>
      <c r="Q311" s="39"/>
      <c r="R311" s="152"/>
    </row>
    <row r="312" spans="1:18" ht="15.75">
      <c r="A312" s="39"/>
      <c r="B312" s="39"/>
      <c r="C312" s="152"/>
      <c r="D312" s="152"/>
      <c r="E312" s="39"/>
      <c r="F312" s="39"/>
      <c r="G312" s="39"/>
      <c r="H312" s="152"/>
      <c r="I312" s="152"/>
      <c r="J312" s="39"/>
      <c r="K312" s="39"/>
      <c r="M312" s="39"/>
      <c r="N312" s="39"/>
      <c r="O312" s="39"/>
      <c r="P312" s="39"/>
      <c r="Q312" s="39"/>
      <c r="R312" s="152"/>
    </row>
    <row r="313" spans="1:18" ht="15.75">
      <c r="A313" s="39"/>
      <c r="B313" s="39"/>
      <c r="C313" s="152"/>
      <c r="D313" s="152"/>
      <c r="E313" s="39"/>
      <c r="F313" s="39"/>
      <c r="G313" s="39"/>
      <c r="H313" s="152"/>
      <c r="I313" s="152"/>
      <c r="J313" s="39"/>
      <c r="K313" s="39"/>
      <c r="M313" s="39"/>
      <c r="N313" s="39"/>
      <c r="O313" s="39"/>
      <c r="P313" s="39"/>
      <c r="Q313" s="39"/>
      <c r="R313" s="152"/>
    </row>
  </sheetData>
  <sheetProtection/>
  <mergeCells count="44">
    <mergeCell ref="A136:E136"/>
    <mergeCell ref="N136:S136"/>
    <mergeCell ref="B132:O132"/>
    <mergeCell ref="Q7:Q10"/>
    <mergeCell ref="I8:I10"/>
    <mergeCell ref="J8:P8"/>
    <mergeCell ref="N9:N10"/>
    <mergeCell ref="B130:O130"/>
    <mergeCell ref="B131:O131"/>
    <mergeCell ref="N126:S126"/>
    <mergeCell ref="E1:O1"/>
    <mergeCell ref="E2:O2"/>
    <mergeCell ref="E3:O3"/>
    <mergeCell ref="F6:F10"/>
    <mergeCell ref="G6:G10"/>
    <mergeCell ref="H6:Q6"/>
    <mergeCell ref="C6:E6"/>
    <mergeCell ref="P9:P10"/>
    <mergeCell ref="A3:D3"/>
    <mergeCell ref="A2:D2"/>
    <mergeCell ref="D9:D10"/>
    <mergeCell ref="A124:E124"/>
    <mergeCell ref="N125:S125"/>
    <mergeCell ref="O9:O10"/>
    <mergeCell ref="L9:L10"/>
    <mergeCell ref="M124:S124"/>
    <mergeCell ref="B129:O129"/>
    <mergeCell ref="B126:D126"/>
    <mergeCell ref="I7:P7"/>
    <mergeCell ref="K9:K10"/>
    <mergeCell ref="A11:B11"/>
    <mergeCell ref="B125:E125"/>
    <mergeCell ref="A12:B12"/>
    <mergeCell ref="A6:B10"/>
    <mergeCell ref="D7:E8"/>
    <mergeCell ref="C7:C10"/>
    <mergeCell ref="P2:S2"/>
    <mergeCell ref="P4:S4"/>
    <mergeCell ref="M9:M10"/>
    <mergeCell ref="E9:E10"/>
    <mergeCell ref="J9:J10"/>
    <mergeCell ref="S6:S10"/>
    <mergeCell ref="R6:R10"/>
    <mergeCell ref="H7:H10"/>
  </mergeCells>
  <printOptions/>
  <pageMargins left="0.25" right="0" top="0.33" bottom="0.28" header="0.511811023622047" footer="0.2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tabColor indexed="14"/>
  </sheetPr>
  <dimension ref="A1:AC182"/>
  <sheetViews>
    <sheetView tabSelected="1" view="pageBreakPreview" zoomScaleSheetLayoutView="100" workbookViewId="0" topLeftCell="A1">
      <selection activeCell="F19" sqref="F19"/>
    </sheetView>
  </sheetViews>
  <sheetFormatPr defaultColWidth="9.00390625" defaultRowHeight="15.75"/>
  <cols>
    <col min="1" max="1" width="2.25390625" style="64" customWidth="1"/>
    <col min="2" max="2" width="9.625" style="27" customWidth="1"/>
    <col min="3" max="3" width="9.00390625" style="27" customWidth="1"/>
    <col min="4" max="4" width="9.25390625" style="27" customWidth="1"/>
    <col min="5" max="5" width="8.375" style="27" customWidth="1"/>
    <col min="6" max="6" width="7.50390625" style="27" customWidth="1"/>
    <col min="7" max="7" width="3.25390625" style="27" customWidth="1"/>
    <col min="8" max="8" width="8.25390625" style="27" customWidth="1"/>
    <col min="9" max="9" width="8.00390625" style="27" customWidth="1"/>
    <col min="10" max="10" width="7.125" style="27" customWidth="1"/>
    <col min="11" max="11" width="6.50390625" style="27" customWidth="1"/>
    <col min="12" max="12" width="5.125" style="27" customWidth="1"/>
    <col min="13" max="13" width="7.50390625" style="27" customWidth="1"/>
    <col min="14" max="14" width="7.25390625" style="27" customWidth="1"/>
    <col min="15" max="15" width="5.25390625" style="27" customWidth="1"/>
    <col min="16" max="16" width="4.375" style="27" customWidth="1"/>
    <col min="17" max="17" width="4.00390625" style="27" customWidth="1"/>
    <col min="18" max="19" width="8.25390625" style="27" customWidth="1"/>
    <col min="20" max="20" width="5.375" style="138" customWidth="1"/>
    <col min="21" max="29" width="7.625" style="93" customWidth="1"/>
    <col min="30" max="16384" width="9.00390625" style="94" customWidth="1"/>
  </cols>
  <sheetData>
    <row r="1" spans="1:20" ht="20.25" customHeight="1">
      <c r="A1" s="157" t="s">
        <v>16</v>
      </c>
      <c r="B1" s="28"/>
      <c r="C1" s="28"/>
      <c r="E1" s="236" t="s">
        <v>82</v>
      </c>
      <c r="F1" s="236"/>
      <c r="G1" s="236"/>
      <c r="H1" s="236"/>
      <c r="I1" s="236"/>
      <c r="J1" s="236"/>
      <c r="K1" s="236"/>
      <c r="L1" s="236"/>
      <c r="M1" s="236"/>
      <c r="N1" s="236"/>
      <c r="O1" s="236"/>
      <c r="P1" s="236"/>
      <c r="Q1" s="35" t="s">
        <v>83</v>
      </c>
      <c r="R1" s="35"/>
      <c r="S1" s="35"/>
      <c r="T1" s="131"/>
    </row>
    <row r="2" spans="1:20" ht="17.25" customHeight="1">
      <c r="A2" s="247" t="s">
        <v>87</v>
      </c>
      <c r="B2" s="247"/>
      <c r="C2" s="247"/>
      <c r="D2" s="247"/>
      <c r="E2" s="237" t="s">
        <v>21</v>
      </c>
      <c r="F2" s="237"/>
      <c r="G2" s="237"/>
      <c r="H2" s="237"/>
      <c r="I2" s="237"/>
      <c r="J2" s="237"/>
      <c r="K2" s="237"/>
      <c r="L2" s="237"/>
      <c r="M2" s="237"/>
      <c r="N2" s="237"/>
      <c r="O2" s="237"/>
      <c r="P2" s="237"/>
      <c r="Q2" s="265" t="s">
        <v>90</v>
      </c>
      <c r="R2" s="265"/>
      <c r="S2" s="265"/>
      <c r="T2" s="265"/>
    </row>
    <row r="3" spans="1:20" ht="14.25" customHeight="1">
      <c r="A3" s="247" t="s">
        <v>88</v>
      </c>
      <c r="B3" s="247"/>
      <c r="C3" s="247"/>
      <c r="D3" s="247"/>
      <c r="E3" s="238" t="str">
        <f>'Mẫu BC việc theo CHV Mẫu 06'!E3:O3</f>
        <v>11 tháng/năm 2019</v>
      </c>
      <c r="F3" s="269"/>
      <c r="G3" s="269"/>
      <c r="H3" s="269"/>
      <c r="I3" s="269"/>
      <c r="J3" s="269"/>
      <c r="K3" s="269"/>
      <c r="L3" s="269"/>
      <c r="M3" s="269"/>
      <c r="N3" s="269"/>
      <c r="O3" s="269"/>
      <c r="P3" s="269"/>
      <c r="Q3" s="35" t="s">
        <v>84</v>
      </c>
      <c r="R3" s="40"/>
      <c r="S3" s="35"/>
      <c r="T3" s="131"/>
    </row>
    <row r="4" spans="1:20" ht="14.25" customHeight="1">
      <c r="A4" s="157" t="s">
        <v>69</v>
      </c>
      <c r="B4" s="28"/>
      <c r="C4" s="28"/>
      <c r="D4" s="28"/>
      <c r="E4" s="28"/>
      <c r="F4" s="28"/>
      <c r="G4" s="28"/>
      <c r="H4" s="28"/>
      <c r="I4" s="28"/>
      <c r="J4" s="28"/>
      <c r="K4" s="28"/>
      <c r="L4" s="28"/>
      <c r="M4" s="28"/>
      <c r="N4" s="28"/>
      <c r="O4" s="41"/>
      <c r="P4" s="41"/>
      <c r="Q4" s="259" t="s">
        <v>89</v>
      </c>
      <c r="R4" s="259"/>
      <c r="S4" s="259"/>
      <c r="T4" s="259"/>
    </row>
    <row r="5" spans="2:20" ht="15" customHeight="1">
      <c r="B5" s="19"/>
      <c r="C5" s="19"/>
      <c r="Q5" s="260" t="s">
        <v>65</v>
      </c>
      <c r="R5" s="260"/>
      <c r="S5" s="260"/>
      <c r="T5" s="260"/>
    </row>
    <row r="6" spans="1:20" ht="22.5" customHeight="1">
      <c r="A6" s="184" t="s">
        <v>38</v>
      </c>
      <c r="B6" s="185"/>
      <c r="C6" s="244" t="s">
        <v>70</v>
      </c>
      <c r="D6" s="245"/>
      <c r="E6" s="246"/>
      <c r="F6" s="239" t="s">
        <v>59</v>
      </c>
      <c r="G6" s="208" t="s">
        <v>71</v>
      </c>
      <c r="H6" s="241" t="s">
        <v>61</v>
      </c>
      <c r="I6" s="242"/>
      <c r="J6" s="242"/>
      <c r="K6" s="242"/>
      <c r="L6" s="242"/>
      <c r="M6" s="242"/>
      <c r="N6" s="242"/>
      <c r="O6" s="242"/>
      <c r="P6" s="242"/>
      <c r="Q6" s="242"/>
      <c r="R6" s="243"/>
      <c r="S6" s="210" t="s">
        <v>72</v>
      </c>
      <c r="T6" s="261" t="s">
        <v>85</v>
      </c>
    </row>
    <row r="7" spans="1:29" s="35" customFormat="1" ht="16.5" customHeight="1">
      <c r="A7" s="186"/>
      <c r="B7" s="187"/>
      <c r="C7" s="210" t="s">
        <v>25</v>
      </c>
      <c r="D7" s="218" t="s">
        <v>5</v>
      </c>
      <c r="E7" s="229"/>
      <c r="F7" s="240"/>
      <c r="G7" s="215"/>
      <c r="H7" s="208" t="s">
        <v>19</v>
      </c>
      <c r="I7" s="218" t="s">
        <v>62</v>
      </c>
      <c r="J7" s="219"/>
      <c r="K7" s="219"/>
      <c r="L7" s="219"/>
      <c r="M7" s="219"/>
      <c r="N7" s="219"/>
      <c r="O7" s="219"/>
      <c r="P7" s="219"/>
      <c r="Q7" s="220"/>
      <c r="R7" s="229" t="s">
        <v>74</v>
      </c>
      <c r="S7" s="215"/>
      <c r="T7" s="262"/>
      <c r="U7" s="62"/>
      <c r="V7" s="62"/>
      <c r="W7" s="62"/>
      <c r="X7" s="62"/>
      <c r="Y7" s="62"/>
      <c r="Z7" s="62"/>
      <c r="AA7" s="62"/>
      <c r="AB7" s="62"/>
      <c r="AC7" s="62"/>
    </row>
    <row r="8" spans="1:20" ht="15.75" customHeight="1">
      <c r="A8" s="186"/>
      <c r="B8" s="187"/>
      <c r="C8" s="215"/>
      <c r="D8" s="230"/>
      <c r="E8" s="231"/>
      <c r="F8" s="240"/>
      <c r="G8" s="215"/>
      <c r="H8" s="215"/>
      <c r="I8" s="208" t="s">
        <v>19</v>
      </c>
      <c r="J8" s="251" t="s">
        <v>5</v>
      </c>
      <c r="K8" s="252"/>
      <c r="L8" s="252"/>
      <c r="M8" s="252"/>
      <c r="N8" s="252"/>
      <c r="O8" s="252"/>
      <c r="P8" s="252"/>
      <c r="Q8" s="211"/>
      <c r="R8" s="250"/>
      <c r="S8" s="215"/>
      <c r="T8" s="262"/>
    </row>
    <row r="9" spans="1:20" ht="15.75" customHeight="1">
      <c r="A9" s="186"/>
      <c r="B9" s="187"/>
      <c r="C9" s="215"/>
      <c r="D9" s="210" t="s">
        <v>75</v>
      </c>
      <c r="E9" s="210" t="s">
        <v>76</v>
      </c>
      <c r="F9" s="240"/>
      <c r="G9" s="215"/>
      <c r="H9" s="215"/>
      <c r="I9" s="215"/>
      <c r="J9" s="211" t="s">
        <v>77</v>
      </c>
      <c r="K9" s="221" t="s">
        <v>78</v>
      </c>
      <c r="L9" s="210" t="s">
        <v>66</v>
      </c>
      <c r="M9" s="264" t="s">
        <v>63</v>
      </c>
      <c r="N9" s="208" t="s">
        <v>79</v>
      </c>
      <c r="O9" s="208" t="s">
        <v>64</v>
      </c>
      <c r="P9" s="208" t="s">
        <v>80</v>
      </c>
      <c r="Q9" s="208" t="s">
        <v>81</v>
      </c>
      <c r="R9" s="250"/>
      <c r="S9" s="215"/>
      <c r="T9" s="262"/>
    </row>
    <row r="10" spans="1:20" ht="67.5" customHeight="1">
      <c r="A10" s="227"/>
      <c r="B10" s="228"/>
      <c r="C10" s="209"/>
      <c r="D10" s="209"/>
      <c r="E10" s="209"/>
      <c r="F10" s="230"/>
      <c r="G10" s="209"/>
      <c r="H10" s="209"/>
      <c r="I10" s="209"/>
      <c r="J10" s="211"/>
      <c r="K10" s="221"/>
      <c r="L10" s="257"/>
      <c r="M10" s="264"/>
      <c r="N10" s="209"/>
      <c r="O10" s="209" t="s">
        <v>64</v>
      </c>
      <c r="P10" s="209" t="s">
        <v>80</v>
      </c>
      <c r="Q10" s="209" t="s">
        <v>81</v>
      </c>
      <c r="R10" s="231"/>
      <c r="S10" s="209"/>
      <c r="T10" s="263"/>
    </row>
    <row r="11" spans="1:20" ht="11.25" customHeight="1">
      <c r="A11" s="222" t="s">
        <v>4</v>
      </c>
      <c r="B11" s="223"/>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32">
        <v>18</v>
      </c>
    </row>
    <row r="12" spans="1:29" s="96" customFormat="1" ht="18.75" customHeight="1">
      <c r="A12" s="254" t="s">
        <v>17</v>
      </c>
      <c r="B12" s="255"/>
      <c r="C12" s="83">
        <f aca="true" t="shared" si="0" ref="C12:R12">C13+C28</f>
        <v>2280745855</v>
      </c>
      <c r="D12" s="83">
        <f t="shared" si="0"/>
        <v>1571561831</v>
      </c>
      <c r="E12" s="83">
        <f t="shared" si="0"/>
        <v>709184024</v>
      </c>
      <c r="F12" s="83">
        <f t="shared" si="0"/>
        <v>43727446</v>
      </c>
      <c r="G12" s="83">
        <f t="shared" si="0"/>
        <v>0</v>
      </c>
      <c r="H12" s="83">
        <f t="shared" si="0"/>
        <v>2237018409</v>
      </c>
      <c r="I12" s="83">
        <f t="shared" si="0"/>
        <v>985181058</v>
      </c>
      <c r="J12" s="83">
        <f t="shared" si="0"/>
        <v>309117427</v>
      </c>
      <c r="K12" s="83">
        <f t="shared" si="0"/>
        <v>58264744</v>
      </c>
      <c r="L12" s="83">
        <f t="shared" si="0"/>
        <v>140369</v>
      </c>
      <c r="M12" s="83">
        <f t="shared" si="0"/>
        <v>590850589</v>
      </c>
      <c r="N12" s="83">
        <f t="shared" si="0"/>
        <v>26575160</v>
      </c>
      <c r="O12" s="83">
        <f t="shared" si="0"/>
        <v>232769</v>
      </c>
      <c r="P12" s="83">
        <f t="shared" si="0"/>
        <v>0</v>
      </c>
      <c r="Q12" s="83">
        <f t="shared" si="0"/>
        <v>0</v>
      </c>
      <c r="R12" s="83">
        <f t="shared" si="0"/>
        <v>1251837351</v>
      </c>
      <c r="S12" s="83">
        <f aca="true" t="shared" si="1" ref="S12:S34">SUM(M12:R12)</f>
        <v>1869495869</v>
      </c>
      <c r="T12" s="46">
        <f aca="true" t="shared" si="2" ref="T12:T33">(K12+L12+J12)/I12*100</f>
        <v>37.30507575390269</v>
      </c>
      <c r="U12" s="95"/>
      <c r="V12" s="95"/>
      <c r="W12" s="95"/>
      <c r="X12" s="95"/>
      <c r="Y12" s="95"/>
      <c r="Z12" s="95"/>
      <c r="AA12" s="95"/>
      <c r="AB12" s="95"/>
      <c r="AC12" s="95"/>
    </row>
    <row r="13" spans="1:29" s="171" customFormat="1" ht="16.5" customHeight="1">
      <c r="A13" s="166" t="s">
        <v>4</v>
      </c>
      <c r="B13" s="180" t="s">
        <v>112</v>
      </c>
      <c r="C13" s="166">
        <f>SUM(C14:C27)</f>
        <v>379512968</v>
      </c>
      <c r="D13" s="166">
        <f>SUM(D14:D27)</f>
        <v>360833155</v>
      </c>
      <c r="E13" s="166">
        <f>SUM(E14:E27)</f>
        <v>18679813</v>
      </c>
      <c r="F13" s="166">
        <f>SUM(F14:F27)</f>
        <v>9858891</v>
      </c>
      <c r="G13" s="166">
        <f>SUM(G14:G27)</f>
        <v>0</v>
      </c>
      <c r="H13" s="166">
        <f aca="true" t="shared" si="3" ref="H13:H27">SUM(J13:R13)</f>
        <v>369654077</v>
      </c>
      <c r="I13" s="166">
        <f aca="true" t="shared" si="4" ref="I13:I27">SUM(J13:Q13)</f>
        <v>145739878</v>
      </c>
      <c r="J13" s="166">
        <f aca="true" t="shared" si="5" ref="J13:R13">SUM(J14:J27)</f>
        <v>36235058</v>
      </c>
      <c r="K13" s="166">
        <f t="shared" si="5"/>
        <v>0</v>
      </c>
      <c r="L13" s="166">
        <f t="shared" si="5"/>
        <v>0</v>
      </c>
      <c r="M13" s="166">
        <f t="shared" si="5"/>
        <v>108907420</v>
      </c>
      <c r="N13" s="166">
        <f t="shared" si="5"/>
        <v>597400</v>
      </c>
      <c r="O13" s="166">
        <f t="shared" si="5"/>
        <v>0</v>
      </c>
      <c r="P13" s="166">
        <f t="shared" si="5"/>
        <v>0</v>
      </c>
      <c r="Q13" s="166">
        <f t="shared" si="5"/>
        <v>0</v>
      </c>
      <c r="R13" s="166">
        <f t="shared" si="5"/>
        <v>223914199</v>
      </c>
      <c r="S13" s="168">
        <f t="shared" si="1"/>
        <v>333419019</v>
      </c>
      <c r="T13" s="169">
        <f t="shared" si="2"/>
        <v>24.862829924970846</v>
      </c>
      <c r="U13" s="170"/>
      <c r="V13" s="170"/>
      <c r="W13" s="170"/>
      <c r="X13" s="170"/>
      <c r="Y13" s="170"/>
      <c r="Z13" s="170"/>
      <c r="AA13" s="170"/>
      <c r="AB13" s="170"/>
      <c r="AC13" s="170"/>
    </row>
    <row r="14" spans="1:29" s="98" customFormat="1" ht="11.25" customHeight="1">
      <c r="A14" s="44" t="s">
        <v>26</v>
      </c>
      <c r="B14" s="123" t="s">
        <v>114</v>
      </c>
      <c r="C14" s="44">
        <f aca="true" t="shared" si="6" ref="C14:C27">SUM(D14:E14)</f>
        <v>19575584</v>
      </c>
      <c r="D14" s="44">
        <v>19533166</v>
      </c>
      <c r="E14" s="44">
        <v>42418</v>
      </c>
      <c r="F14" s="44">
        <v>0</v>
      </c>
      <c r="G14" s="44"/>
      <c r="H14" s="44">
        <f t="shared" si="3"/>
        <v>19575584</v>
      </c>
      <c r="I14" s="44">
        <f t="shared" si="4"/>
        <v>19575584</v>
      </c>
      <c r="J14" s="44">
        <v>1850</v>
      </c>
      <c r="K14" s="44">
        <v>0</v>
      </c>
      <c r="L14" s="44">
        <v>0</v>
      </c>
      <c r="M14" s="44">
        <v>19573734</v>
      </c>
      <c r="N14" s="44">
        <v>0</v>
      </c>
      <c r="O14" s="44">
        <v>0</v>
      </c>
      <c r="P14" s="44">
        <v>0</v>
      </c>
      <c r="Q14" s="44">
        <v>0</v>
      </c>
      <c r="R14" s="45">
        <v>0</v>
      </c>
      <c r="S14" s="45">
        <f t="shared" si="1"/>
        <v>19573734</v>
      </c>
      <c r="T14" s="133">
        <f t="shared" si="2"/>
        <v>0.009450548193096053</v>
      </c>
      <c r="U14" s="97"/>
      <c r="V14" s="97"/>
      <c r="W14" s="97"/>
      <c r="X14" s="97"/>
      <c r="Y14" s="97"/>
      <c r="Z14" s="97"/>
      <c r="AA14" s="97"/>
      <c r="AB14" s="97"/>
      <c r="AC14" s="97"/>
    </row>
    <row r="15" spans="1:29" s="98" customFormat="1" ht="11.25" customHeight="1">
      <c r="A15" s="44" t="s">
        <v>27</v>
      </c>
      <c r="B15" s="123" t="s">
        <v>154</v>
      </c>
      <c r="C15" s="44">
        <f t="shared" si="6"/>
        <v>200</v>
      </c>
      <c r="D15" s="44">
        <v>0</v>
      </c>
      <c r="E15" s="44">
        <v>200</v>
      </c>
      <c r="F15" s="44">
        <v>0</v>
      </c>
      <c r="G15" s="44"/>
      <c r="H15" s="44">
        <f t="shared" si="3"/>
        <v>200</v>
      </c>
      <c r="I15" s="44">
        <f t="shared" si="4"/>
        <v>200</v>
      </c>
      <c r="J15" s="44">
        <v>200</v>
      </c>
      <c r="K15" s="44">
        <v>0</v>
      </c>
      <c r="L15" s="44">
        <v>0</v>
      </c>
      <c r="M15" s="44">
        <v>0</v>
      </c>
      <c r="N15" s="44">
        <v>0</v>
      </c>
      <c r="O15" s="44">
        <v>0</v>
      </c>
      <c r="P15" s="44">
        <v>0</v>
      </c>
      <c r="Q15" s="44">
        <v>0</v>
      </c>
      <c r="R15" s="45">
        <v>0</v>
      </c>
      <c r="S15" s="45">
        <f t="shared" si="1"/>
        <v>0</v>
      </c>
      <c r="T15" s="133">
        <f t="shared" si="2"/>
        <v>100</v>
      </c>
      <c r="U15" s="97"/>
      <c r="V15" s="97"/>
      <c r="W15" s="97"/>
      <c r="X15" s="97"/>
      <c r="Y15" s="97"/>
      <c r="Z15" s="97"/>
      <c r="AA15" s="97"/>
      <c r="AB15" s="97"/>
      <c r="AC15" s="97"/>
    </row>
    <row r="16" spans="1:29" s="98" customFormat="1" ht="11.25" customHeight="1">
      <c r="A16" s="44" t="s">
        <v>28</v>
      </c>
      <c r="B16" s="123" t="s">
        <v>149</v>
      </c>
      <c r="C16" s="44">
        <f t="shared" si="6"/>
        <v>1056573</v>
      </c>
      <c r="D16" s="44">
        <v>389825</v>
      </c>
      <c r="E16" s="44">
        <v>666748</v>
      </c>
      <c r="F16" s="44">
        <v>389957</v>
      </c>
      <c r="G16" s="44"/>
      <c r="H16" s="44">
        <f t="shared" si="3"/>
        <v>666616</v>
      </c>
      <c r="I16" s="44">
        <f t="shared" si="4"/>
        <v>276791</v>
      </c>
      <c r="J16" s="44">
        <v>126607</v>
      </c>
      <c r="K16" s="44">
        <v>0</v>
      </c>
      <c r="L16" s="44">
        <v>0</v>
      </c>
      <c r="M16" s="44">
        <v>150184</v>
      </c>
      <c r="N16" s="44">
        <v>0</v>
      </c>
      <c r="O16" s="44">
        <v>0</v>
      </c>
      <c r="P16" s="44">
        <v>0</v>
      </c>
      <c r="Q16" s="44">
        <v>0</v>
      </c>
      <c r="R16" s="45">
        <v>389825</v>
      </c>
      <c r="S16" s="45">
        <f t="shared" si="1"/>
        <v>540009</v>
      </c>
      <c r="T16" s="133">
        <f t="shared" si="2"/>
        <v>45.74101036522141</v>
      </c>
      <c r="U16" s="99"/>
      <c r="V16" s="99"/>
      <c r="W16" s="99"/>
      <c r="X16" s="99"/>
      <c r="Y16" s="99"/>
      <c r="Z16" s="99"/>
      <c r="AA16" s="99"/>
      <c r="AB16" s="99"/>
      <c r="AC16" s="99"/>
    </row>
    <row r="17" spans="1:29" s="98" customFormat="1" ht="11.25" customHeight="1">
      <c r="A17" s="44" t="s">
        <v>39</v>
      </c>
      <c r="B17" s="123" t="s">
        <v>116</v>
      </c>
      <c r="C17" s="44">
        <f t="shared" si="6"/>
        <v>106908524</v>
      </c>
      <c r="D17" s="165">
        <v>103057437</v>
      </c>
      <c r="E17" s="165">
        <v>3851087</v>
      </c>
      <c r="F17" s="44">
        <v>254781</v>
      </c>
      <c r="G17" s="44"/>
      <c r="H17" s="44">
        <f t="shared" si="3"/>
        <v>106653743</v>
      </c>
      <c r="I17" s="44">
        <f t="shared" si="4"/>
        <v>26500994</v>
      </c>
      <c r="J17" s="44">
        <v>2340516</v>
      </c>
      <c r="K17" s="44">
        <v>0</v>
      </c>
      <c r="L17" s="44">
        <v>0</v>
      </c>
      <c r="M17" s="44">
        <v>23563078</v>
      </c>
      <c r="N17" s="44">
        <v>597400</v>
      </c>
      <c r="O17" s="44">
        <v>0</v>
      </c>
      <c r="P17" s="44">
        <v>0</v>
      </c>
      <c r="Q17" s="44">
        <v>0</v>
      </c>
      <c r="R17" s="45">
        <v>80152749</v>
      </c>
      <c r="S17" s="45">
        <f t="shared" si="1"/>
        <v>104313227</v>
      </c>
      <c r="T17" s="133">
        <f t="shared" si="2"/>
        <v>8.831804573066202</v>
      </c>
      <c r="U17" s="99"/>
      <c r="V17" s="99"/>
      <c r="W17" s="99"/>
      <c r="X17" s="99"/>
      <c r="Y17" s="99"/>
      <c r="Z17" s="99"/>
      <c r="AA17" s="99"/>
      <c r="AB17" s="99"/>
      <c r="AC17" s="99"/>
    </row>
    <row r="18" spans="1:29" s="128" customFormat="1" ht="11.25" customHeight="1">
      <c r="A18" s="119" t="s">
        <v>40</v>
      </c>
      <c r="B18" s="126" t="s">
        <v>152</v>
      </c>
      <c r="C18" s="119">
        <f t="shared" si="6"/>
        <v>2945355</v>
      </c>
      <c r="D18" s="119">
        <v>1105694</v>
      </c>
      <c r="E18" s="119">
        <v>1839661</v>
      </c>
      <c r="F18" s="119">
        <v>0</v>
      </c>
      <c r="G18" s="119"/>
      <c r="H18" s="119">
        <f t="shared" si="3"/>
        <v>2945355</v>
      </c>
      <c r="I18" s="119">
        <f t="shared" si="4"/>
        <v>158610</v>
      </c>
      <c r="J18" s="119">
        <v>158610</v>
      </c>
      <c r="K18" s="119">
        <v>0</v>
      </c>
      <c r="L18" s="119">
        <v>0</v>
      </c>
      <c r="M18" s="119">
        <v>0</v>
      </c>
      <c r="N18" s="119">
        <v>0</v>
      </c>
      <c r="O18" s="119">
        <v>0</v>
      </c>
      <c r="P18" s="119">
        <v>0</v>
      </c>
      <c r="Q18" s="119">
        <v>0</v>
      </c>
      <c r="R18" s="120">
        <v>2786745</v>
      </c>
      <c r="S18" s="120">
        <f t="shared" si="1"/>
        <v>2786745</v>
      </c>
      <c r="T18" s="134">
        <f t="shared" si="2"/>
        <v>100</v>
      </c>
      <c r="U18" s="127"/>
      <c r="V18" s="127"/>
      <c r="W18" s="127"/>
      <c r="X18" s="127"/>
      <c r="Y18" s="127"/>
      <c r="Z18" s="127"/>
      <c r="AA18" s="127"/>
      <c r="AB18" s="127"/>
      <c r="AC18" s="127"/>
    </row>
    <row r="19" spans="1:29" s="98" customFormat="1" ht="11.25" customHeight="1">
      <c r="A19" s="44" t="s">
        <v>41</v>
      </c>
      <c r="B19" s="123" t="s">
        <v>153</v>
      </c>
      <c r="C19" s="44">
        <f t="shared" si="6"/>
        <v>156374</v>
      </c>
      <c r="D19" s="44">
        <v>154073</v>
      </c>
      <c r="E19" s="44">
        <v>2301</v>
      </c>
      <c r="F19" s="44">
        <v>0</v>
      </c>
      <c r="G19" s="44"/>
      <c r="H19" s="44">
        <f t="shared" si="3"/>
        <v>156374</v>
      </c>
      <c r="I19" s="44">
        <f t="shared" si="4"/>
        <v>2301</v>
      </c>
      <c r="J19" s="44">
        <v>2151</v>
      </c>
      <c r="K19" s="44">
        <v>0</v>
      </c>
      <c r="L19" s="44">
        <v>0</v>
      </c>
      <c r="M19" s="44">
        <v>150</v>
      </c>
      <c r="N19" s="44">
        <v>0</v>
      </c>
      <c r="O19" s="44">
        <v>0</v>
      </c>
      <c r="P19" s="44">
        <v>0</v>
      </c>
      <c r="Q19" s="44">
        <v>0</v>
      </c>
      <c r="R19" s="45">
        <v>154073</v>
      </c>
      <c r="S19" s="45">
        <f t="shared" si="1"/>
        <v>154223</v>
      </c>
      <c r="T19" s="133">
        <f t="shared" si="2"/>
        <v>93.48109517601043</v>
      </c>
      <c r="U19" s="99"/>
      <c r="V19" s="99"/>
      <c r="W19" s="99"/>
      <c r="X19" s="99"/>
      <c r="Y19" s="99"/>
      <c r="Z19" s="99"/>
      <c r="AA19" s="99"/>
      <c r="AB19" s="99"/>
      <c r="AC19" s="99"/>
    </row>
    <row r="20" spans="1:29" s="98" customFormat="1" ht="11.25" customHeight="1">
      <c r="A20" s="44" t="s">
        <v>42</v>
      </c>
      <c r="B20" s="123" t="s">
        <v>180</v>
      </c>
      <c r="C20" s="44">
        <f t="shared" si="6"/>
        <v>2600</v>
      </c>
      <c r="D20" s="44">
        <v>0</v>
      </c>
      <c r="E20" s="44">
        <v>2600</v>
      </c>
      <c r="F20" s="44">
        <v>0</v>
      </c>
      <c r="G20" s="44"/>
      <c r="H20" s="44">
        <f t="shared" si="3"/>
        <v>2600</v>
      </c>
      <c r="I20" s="44">
        <f t="shared" si="4"/>
        <v>2600</v>
      </c>
      <c r="J20" s="44">
        <v>2600</v>
      </c>
      <c r="K20" s="44">
        <v>0</v>
      </c>
      <c r="L20" s="44">
        <v>0</v>
      </c>
      <c r="M20" s="44">
        <v>0</v>
      </c>
      <c r="N20" s="44">
        <v>0</v>
      </c>
      <c r="O20" s="44">
        <v>0</v>
      </c>
      <c r="P20" s="44">
        <v>0</v>
      </c>
      <c r="Q20" s="44">
        <v>0</v>
      </c>
      <c r="R20" s="45">
        <v>0</v>
      </c>
      <c r="S20" s="45">
        <f t="shared" si="1"/>
        <v>0</v>
      </c>
      <c r="T20" s="133">
        <f t="shared" si="2"/>
        <v>100</v>
      </c>
      <c r="U20" s="99"/>
      <c r="V20" s="99"/>
      <c r="W20" s="99"/>
      <c r="X20" s="99"/>
      <c r="Y20" s="99"/>
      <c r="Z20" s="99"/>
      <c r="AA20" s="99"/>
      <c r="AB20" s="99"/>
      <c r="AC20" s="99"/>
    </row>
    <row r="21" spans="1:29" s="98" customFormat="1" ht="11.25" customHeight="1">
      <c r="A21" s="44" t="s">
        <v>43</v>
      </c>
      <c r="B21" s="123" t="s">
        <v>150</v>
      </c>
      <c r="C21" s="44">
        <f t="shared" si="6"/>
        <v>28873244</v>
      </c>
      <c r="D21" s="44">
        <v>27113718</v>
      </c>
      <c r="E21" s="44">
        <v>1759526</v>
      </c>
      <c r="F21" s="44">
        <v>1083382</v>
      </c>
      <c r="G21" s="44"/>
      <c r="H21" s="44">
        <f t="shared" si="3"/>
        <v>27789862</v>
      </c>
      <c r="I21" s="44">
        <f t="shared" si="4"/>
        <v>1313324</v>
      </c>
      <c r="J21" s="44">
        <v>48679</v>
      </c>
      <c r="K21" s="44">
        <v>0</v>
      </c>
      <c r="L21" s="44">
        <v>0</v>
      </c>
      <c r="M21" s="44">
        <v>1264645</v>
      </c>
      <c r="N21" s="44">
        <v>0</v>
      </c>
      <c r="O21" s="44">
        <v>0</v>
      </c>
      <c r="P21" s="44">
        <v>0</v>
      </c>
      <c r="Q21" s="44">
        <v>0</v>
      </c>
      <c r="R21" s="45">
        <v>26476538</v>
      </c>
      <c r="S21" s="45">
        <f t="shared" si="1"/>
        <v>27741183</v>
      </c>
      <c r="T21" s="133">
        <f t="shared" si="2"/>
        <v>3.7065491835982587</v>
      </c>
      <c r="U21" s="99"/>
      <c r="V21" s="99"/>
      <c r="W21" s="99"/>
      <c r="X21" s="99"/>
      <c r="Y21" s="99"/>
      <c r="Z21" s="99"/>
      <c r="AA21" s="99"/>
      <c r="AB21" s="99"/>
      <c r="AC21" s="99"/>
    </row>
    <row r="22" spans="1:29" s="98" customFormat="1" ht="11.25" customHeight="1">
      <c r="A22" s="44" t="s">
        <v>44</v>
      </c>
      <c r="B22" s="123" t="s">
        <v>178</v>
      </c>
      <c r="C22" s="44">
        <f>SUM(D22:E22)</f>
        <v>1900</v>
      </c>
      <c r="D22" s="44">
        <v>0</v>
      </c>
      <c r="E22" s="44">
        <v>1900</v>
      </c>
      <c r="F22" s="44">
        <v>0</v>
      </c>
      <c r="G22" s="44"/>
      <c r="H22" s="44">
        <f>SUM(J22:R22)</f>
        <v>1900</v>
      </c>
      <c r="I22" s="44">
        <f>SUM(J22:Q22)</f>
        <v>1900</v>
      </c>
      <c r="J22" s="44">
        <v>1900</v>
      </c>
      <c r="K22" s="44">
        <v>0</v>
      </c>
      <c r="L22" s="44">
        <v>0</v>
      </c>
      <c r="M22" s="44">
        <v>0</v>
      </c>
      <c r="N22" s="44">
        <v>0</v>
      </c>
      <c r="O22" s="44">
        <v>0</v>
      </c>
      <c r="P22" s="44">
        <v>0</v>
      </c>
      <c r="Q22" s="44">
        <v>0</v>
      </c>
      <c r="R22" s="45">
        <v>0</v>
      </c>
      <c r="S22" s="45">
        <f>SUM(M22:R22)</f>
        <v>0</v>
      </c>
      <c r="T22" s="133">
        <f>(K22+L22+J22)/I22*100</f>
        <v>100</v>
      </c>
      <c r="U22" s="99"/>
      <c r="V22" s="99"/>
      <c r="W22" s="99"/>
      <c r="X22" s="99"/>
      <c r="Y22" s="99"/>
      <c r="Z22" s="99"/>
      <c r="AA22" s="99"/>
      <c r="AB22" s="99"/>
      <c r="AC22" s="99"/>
    </row>
    <row r="23" spans="1:29" s="98" customFormat="1" ht="11.25" customHeight="1">
      <c r="A23" s="44" t="s">
        <v>58</v>
      </c>
      <c r="B23" s="123" t="s">
        <v>169</v>
      </c>
      <c r="C23" s="44">
        <f t="shared" si="6"/>
        <v>200528</v>
      </c>
      <c r="D23" s="44">
        <v>200028</v>
      </c>
      <c r="E23" s="44">
        <v>500</v>
      </c>
      <c r="F23" s="44">
        <v>0</v>
      </c>
      <c r="G23" s="44"/>
      <c r="H23" s="44">
        <f t="shared" si="3"/>
        <v>200528</v>
      </c>
      <c r="I23" s="44">
        <f t="shared" si="4"/>
        <v>500</v>
      </c>
      <c r="J23" s="44">
        <v>500</v>
      </c>
      <c r="K23" s="44">
        <v>0</v>
      </c>
      <c r="L23" s="44">
        <v>0</v>
      </c>
      <c r="M23" s="44">
        <v>0</v>
      </c>
      <c r="N23" s="44">
        <v>0</v>
      </c>
      <c r="O23" s="44">
        <v>0</v>
      </c>
      <c r="P23" s="44">
        <v>0</v>
      </c>
      <c r="Q23" s="44">
        <v>0</v>
      </c>
      <c r="R23" s="45">
        <v>200028</v>
      </c>
      <c r="S23" s="45">
        <f t="shared" si="1"/>
        <v>200028</v>
      </c>
      <c r="T23" s="133">
        <f t="shared" si="2"/>
        <v>100</v>
      </c>
      <c r="U23" s="99"/>
      <c r="V23" s="99"/>
      <c r="W23" s="99"/>
      <c r="X23" s="99"/>
      <c r="Y23" s="99"/>
      <c r="Z23" s="99"/>
      <c r="AA23" s="99"/>
      <c r="AB23" s="99"/>
      <c r="AC23" s="99"/>
    </row>
    <row r="24" spans="1:29" s="98" customFormat="1" ht="16.5" customHeight="1">
      <c r="A24" s="44" t="s">
        <v>175</v>
      </c>
      <c r="B24" s="123" t="s">
        <v>148</v>
      </c>
      <c r="C24" s="44">
        <f t="shared" si="6"/>
        <v>123425425</v>
      </c>
      <c r="D24" s="44">
        <v>114778876</v>
      </c>
      <c r="E24" s="44">
        <v>8646549</v>
      </c>
      <c r="F24" s="44">
        <v>8130771</v>
      </c>
      <c r="G24" s="44"/>
      <c r="H24" s="44">
        <f>SUM(J24:R24)</f>
        <v>115294654</v>
      </c>
      <c r="I24" s="44">
        <f>SUM(J24:Q24)</f>
        <v>9204801</v>
      </c>
      <c r="J24" s="44">
        <v>5052453</v>
      </c>
      <c r="K24" s="44">
        <v>0</v>
      </c>
      <c r="L24" s="44">
        <v>0</v>
      </c>
      <c r="M24" s="44">
        <v>4152348</v>
      </c>
      <c r="N24" s="44">
        <v>0</v>
      </c>
      <c r="O24" s="44">
        <v>0</v>
      </c>
      <c r="P24" s="44">
        <v>0</v>
      </c>
      <c r="Q24" s="44">
        <v>0</v>
      </c>
      <c r="R24" s="45">
        <v>106089853</v>
      </c>
      <c r="S24" s="45">
        <f>SUM(M24:R24)</f>
        <v>110242201</v>
      </c>
      <c r="T24" s="133">
        <f>(K24+L24+J24)/I24*100</f>
        <v>54.88932351715153</v>
      </c>
      <c r="U24" s="99"/>
      <c r="V24" s="99"/>
      <c r="W24" s="99"/>
      <c r="X24" s="99"/>
      <c r="Y24" s="99"/>
      <c r="Z24" s="99"/>
      <c r="AA24" s="99"/>
      <c r="AB24" s="99"/>
      <c r="AC24" s="99"/>
    </row>
    <row r="25" spans="1:29" s="98" customFormat="1" ht="16.5" customHeight="1">
      <c r="A25" s="44" t="s">
        <v>176</v>
      </c>
      <c r="B25" s="123" t="s">
        <v>193</v>
      </c>
      <c r="C25" s="44">
        <f>SUM(D25:E25)</f>
        <v>96362161</v>
      </c>
      <c r="D25" s="44">
        <v>94500338</v>
      </c>
      <c r="E25" s="44">
        <v>1861823</v>
      </c>
      <c r="F25" s="44">
        <v>0</v>
      </c>
      <c r="G25" s="44"/>
      <c r="H25" s="44">
        <f>SUM(J25:R25)</f>
        <v>96362161</v>
      </c>
      <c r="I25" s="44">
        <f>SUM(J25:Q25)</f>
        <v>88697773</v>
      </c>
      <c r="J25" s="44">
        <v>28494492</v>
      </c>
      <c r="K25" s="44">
        <v>0</v>
      </c>
      <c r="L25" s="44">
        <v>0</v>
      </c>
      <c r="M25" s="44">
        <v>60203281</v>
      </c>
      <c r="N25" s="44">
        <v>0</v>
      </c>
      <c r="O25" s="44">
        <v>0</v>
      </c>
      <c r="P25" s="44">
        <v>0</v>
      </c>
      <c r="Q25" s="44">
        <v>0</v>
      </c>
      <c r="R25" s="45">
        <v>7664388</v>
      </c>
      <c r="S25" s="45">
        <f>SUM(M25:R25)</f>
        <v>67867669</v>
      </c>
      <c r="T25" s="133">
        <f>(K25+L25+J25)/I25*100</f>
        <v>32.12537478252131</v>
      </c>
      <c r="U25" s="99"/>
      <c r="V25" s="99"/>
      <c r="W25" s="99"/>
      <c r="X25" s="99"/>
      <c r="Y25" s="99"/>
      <c r="Z25" s="99"/>
      <c r="AA25" s="99"/>
      <c r="AB25" s="99"/>
      <c r="AC25" s="99"/>
    </row>
    <row r="26" spans="1:29" s="98" customFormat="1" ht="11.25" customHeight="1">
      <c r="A26" s="44" t="s">
        <v>190</v>
      </c>
      <c r="B26" s="123" t="s">
        <v>194</v>
      </c>
      <c r="C26" s="44">
        <f t="shared" si="6"/>
        <v>4500</v>
      </c>
      <c r="D26" s="44">
        <v>0</v>
      </c>
      <c r="E26" s="44">
        <v>4500</v>
      </c>
      <c r="F26" s="44">
        <v>0</v>
      </c>
      <c r="G26" s="44"/>
      <c r="H26" s="44">
        <f>SUM(J26:R26)</f>
        <v>4500</v>
      </c>
      <c r="I26" s="44">
        <f>SUM(J26:Q26)</f>
        <v>4500</v>
      </c>
      <c r="J26" s="44">
        <v>4500</v>
      </c>
      <c r="K26" s="44">
        <v>0</v>
      </c>
      <c r="L26" s="44">
        <v>0</v>
      </c>
      <c r="M26" s="44">
        <v>0</v>
      </c>
      <c r="N26" s="44">
        <v>0</v>
      </c>
      <c r="O26" s="44">
        <v>0</v>
      </c>
      <c r="P26" s="44">
        <v>0</v>
      </c>
      <c r="Q26" s="44">
        <v>0</v>
      </c>
      <c r="R26" s="45">
        <v>0</v>
      </c>
      <c r="S26" s="45">
        <f>SUM(M26:R26)</f>
        <v>0</v>
      </c>
      <c r="T26" s="133">
        <f>(K26+L26+J26)/I26*100</f>
        <v>100</v>
      </c>
      <c r="U26" s="99"/>
      <c r="V26" s="99"/>
      <c r="W26" s="99"/>
      <c r="X26" s="99"/>
      <c r="Y26" s="99"/>
      <c r="Z26" s="99"/>
      <c r="AA26" s="99"/>
      <c r="AB26" s="99"/>
      <c r="AC26" s="99"/>
    </row>
    <row r="27" spans="1:29" s="98" customFormat="1" ht="16.5" customHeight="1">
      <c r="A27" s="44"/>
      <c r="B27" s="123"/>
      <c r="C27" s="44">
        <f t="shared" si="6"/>
        <v>0</v>
      </c>
      <c r="D27" s="44"/>
      <c r="E27" s="44"/>
      <c r="F27" s="44"/>
      <c r="G27" s="44"/>
      <c r="H27" s="44">
        <f t="shared" si="3"/>
        <v>0</v>
      </c>
      <c r="I27" s="44">
        <f t="shared" si="4"/>
        <v>0</v>
      </c>
      <c r="J27" s="44"/>
      <c r="K27" s="44"/>
      <c r="L27" s="44"/>
      <c r="M27" s="44"/>
      <c r="N27" s="44"/>
      <c r="O27" s="44"/>
      <c r="P27" s="44"/>
      <c r="Q27" s="44"/>
      <c r="R27" s="45"/>
      <c r="S27" s="45">
        <f>SUM(M27:R27)</f>
        <v>0</v>
      </c>
      <c r="T27" s="133" t="e">
        <f>(K27+L27+J27)/I27*100</f>
        <v>#DIV/0!</v>
      </c>
      <c r="U27" s="99"/>
      <c r="V27" s="99"/>
      <c r="W27" s="99"/>
      <c r="X27" s="99"/>
      <c r="Y27" s="99"/>
      <c r="Z27" s="99"/>
      <c r="AA27" s="99"/>
      <c r="AB27" s="99"/>
      <c r="AC27" s="99"/>
    </row>
    <row r="28" spans="1:29" s="101" customFormat="1" ht="16.5" customHeight="1">
      <c r="A28" s="83" t="s">
        <v>92</v>
      </c>
      <c r="B28" s="124" t="s">
        <v>113</v>
      </c>
      <c r="C28" s="83">
        <f aca="true" t="shared" si="7" ref="C28:R28">C29+C35+C41+C47+C54+C62+C73+C82+C90+C98+C106+C115</f>
        <v>1901232887</v>
      </c>
      <c r="D28" s="83">
        <f t="shared" si="7"/>
        <v>1210728676</v>
      </c>
      <c r="E28" s="83">
        <f t="shared" si="7"/>
        <v>690504211</v>
      </c>
      <c r="F28" s="83">
        <f t="shared" si="7"/>
        <v>33868555</v>
      </c>
      <c r="G28" s="83">
        <f t="shared" si="7"/>
        <v>0</v>
      </c>
      <c r="H28" s="83">
        <f t="shared" si="7"/>
        <v>1867364332</v>
      </c>
      <c r="I28" s="83">
        <f t="shared" si="7"/>
        <v>839441180</v>
      </c>
      <c r="J28" s="83">
        <f t="shared" si="7"/>
        <v>272882369</v>
      </c>
      <c r="K28" s="83">
        <f t="shared" si="7"/>
        <v>58264744</v>
      </c>
      <c r="L28" s="83">
        <f t="shared" si="7"/>
        <v>140369</v>
      </c>
      <c r="M28" s="83">
        <f t="shared" si="7"/>
        <v>481943169</v>
      </c>
      <c r="N28" s="83">
        <f t="shared" si="7"/>
        <v>25977760</v>
      </c>
      <c r="O28" s="83">
        <f t="shared" si="7"/>
        <v>232769</v>
      </c>
      <c r="P28" s="83">
        <f t="shared" si="7"/>
        <v>0</v>
      </c>
      <c r="Q28" s="83">
        <f t="shared" si="7"/>
        <v>0</v>
      </c>
      <c r="R28" s="83">
        <f t="shared" si="7"/>
        <v>1027923152</v>
      </c>
      <c r="S28" s="130">
        <f t="shared" si="1"/>
        <v>1536076850</v>
      </c>
      <c r="T28" s="135">
        <f t="shared" si="2"/>
        <v>39.465240673563336</v>
      </c>
      <c r="U28" s="100"/>
      <c r="V28" s="100"/>
      <c r="W28" s="100"/>
      <c r="X28" s="100"/>
      <c r="Y28" s="100"/>
      <c r="Z28" s="100"/>
      <c r="AA28" s="100"/>
      <c r="AB28" s="100"/>
      <c r="AC28" s="100"/>
    </row>
    <row r="29" spans="1:29" s="171" customFormat="1" ht="16.5" customHeight="1">
      <c r="A29" s="166" t="s">
        <v>0</v>
      </c>
      <c r="B29" s="167" t="s">
        <v>91</v>
      </c>
      <c r="C29" s="166">
        <f>SUM(C30:C34)</f>
        <v>97834322</v>
      </c>
      <c r="D29" s="166">
        <f>SUM(D30:D34)</f>
        <v>75209991</v>
      </c>
      <c r="E29" s="166">
        <f>SUM(E30:E34)</f>
        <v>22624331</v>
      </c>
      <c r="F29" s="166">
        <f>SUM(F30:F34)</f>
        <v>3664911</v>
      </c>
      <c r="G29" s="166">
        <f>SUM(G30:G34)</f>
        <v>0</v>
      </c>
      <c r="H29" s="166">
        <f aca="true" t="shared" si="8" ref="H29:H42">SUM(J29:R29)</f>
        <v>94169411</v>
      </c>
      <c r="I29" s="166">
        <f aca="true" t="shared" si="9" ref="I29:I42">SUM(J29:Q29)</f>
        <v>45788526</v>
      </c>
      <c r="J29" s="166">
        <f aca="true" t="shared" si="10" ref="J29:R29">SUM(J30:J34)</f>
        <v>14977390</v>
      </c>
      <c r="K29" s="166">
        <f t="shared" si="10"/>
        <v>4623580</v>
      </c>
      <c r="L29" s="166">
        <f t="shared" si="10"/>
        <v>2861</v>
      </c>
      <c r="M29" s="166">
        <f t="shared" si="10"/>
        <v>25257446</v>
      </c>
      <c r="N29" s="166">
        <f t="shared" si="10"/>
        <v>927249</v>
      </c>
      <c r="O29" s="166">
        <f t="shared" si="10"/>
        <v>0</v>
      </c>
      <c r="P29" s="166">
        <f t="shared" si="10"/>
        <v>0</v>
      </c>
      <c r="Q29" s="166">
        <f t="shared" si="10"/>
        <v>0</v>
      </c>
      <c r="R29" s="166">
        <f t="shared" si="10"/>
        <v>48380885</v>
      </c>
      <c r="S29" s="168">
        <f t="shared" si="1"/>
        <v>74565580</v>
      </c>
      <c r="T29" s="169">
        <f t="shared" si="2"/>
        <v>42.81385035194188</v>
      </c>
      <c r="U29" s="170"/>
      <c r="V29" s="170"/>
      <c r="W29" s="170"/>
      <c r="X29" s="170"/>
      <c r="Y29" s="170"/>
      <c r="Z29" s="170"/>
      <c r="AA29" s="170"/>
      <c r="AB29" s="170"/>
      <c r="AC29" s="170"/>
    </row>
    <row r="30" spans="1:29" s="98" customFormat="1" ht="16.5" customHeight="1">
      <c r="A30" s="44" t="s">
        <v>26</v>
      </c>
      <c r="B30" s="123" t="s">
        <v>145</v>
      </c>
      <c r="C30" s="44">
        <f>SUM(D30:E30)</f>
        <v>521210</v>
      </c>
      <c r="D30" s="44">
        <v>19417</v>
      </c>
      <c r="E30" s="44">
        <v>501793</v>
      </c>
      <c r="F30" s="44">
        <v>2251</v>
      </c>
      <c r="G30" s="44">
        <f>97539241-97539241</f>
        <v>0</v>
      </c>
      <c r="H30" s="44">
        <f t="shared" si="8"/>
        <v>518959</v>
      </c>
      <c r="I30" s="44">
        <f t="shared" si="9"/>
        <v>518959</v>
      </c>
      <c r="J30" s="44">
        <v>228959</v>
      </c>
      <c r="K30" s="44">
        <v>260000</v>
      </c>
      <c r="L30" s="44">
        <v>0</v>
      </c>
      <c r="M30" s="44">
        <v>30000</v>
      </c>
      <c r="N30" s="44">
        <v>0</v>
      </c>
      <c r="O30" s="44">
        <v>0</v>
      </c>
      <c r="P30" s="44">
        <v>0</v>
      </c>
      <c r="Q30" s="44">
        <v>0</v>
      </c>
      <c r="R30" s="45">
        <v>0</v>
      </c>
      <c r="S30" s="45">
        <f t="shared" si="1"/>
        <v>30000</v>
      </c>
      <c r="T30" s="133">
        <f t="shared" si="2"/>
        <v>94.21919650685314</v>
      </c>
      <c r="U30" s="99"/>
      <c r="V30" s="99"/>
      <c r="W30" s="99"/>
      <c r="X30" s="99"/>
      <c r="Y30" s="99"/>
      <c r="Z30" s="99"/>
      <c r="AA30" s="99"/>
      <c r="AB30" s="99"/>
      <c r="AC30" s="99"/>
    </row>
    <row r="31" spans="1:29" s="98" customFormat="1" ht="16.5" customHeight="1">
      <c r="A31" s="129">
        <v>2</v>
      </c>
      <c r="B31" s="123" t="s">
        <v>179</v>
      </c>
      <c r="C31" s="44">
        <f>SUM(D31:E31)</f>
        <v>32898727</v>
      </c>
      <c r="D31" s="44">
        <v>21272358</v>
      </c>
      <c r="E31" s="44">
        <v>11626369</v>
      </c>
      <c r="F31" s="44">
        <v>3662660</v>
      </c>
      <c r="G31" s="44"/>
      <c r="H31" s="44">
        <f>SUM(J31:R31)</f>
        <v>29236067</v>
      </c>
      <c r="I31" s="44">
        <f>SUM(J31:Q31)</f>
        <v>18514120</v>
      </c>
      <c r="J31" s="44">
        <v>9032919</v>
      </c>
      <c r="K31" s="44">
        <v>262956</v>
      </c>
      <c r="L31" s="44">
        <v>0</v>
      </c>
      <c r="M31" s="44">
        <v>9218244</v>
      </c>
      <c r="N31" s="44">
        <v>1</v>
      </c>
      <c r="O31" s="44">
        <v>0</v>
      </c>
      <c r="P31" s="44">
        <v>0</v>
      </c>
      <c r="Q31" s="44">
        <v>0</v>
      </c>
      <c r="R31" s="45">
        <v>10721947</v>
      </c>
      <c r="S31" s="45">
        <f>SUM(M31:R31)</f>
        <v>19940192</v>
      </c>
      <c r="T31" s="133">
        <f>(K31+L31+J31)/I31*100</f>
        <v>50.20965079625712</v>
      </c>
      <c r="U31" s="99"/>
      <c r="V31" s="99"/>
      <c r="W31" s="99"/>
      <c r="X31" s="99"/>
      <c r="Y31" s="99"/>
      <c r="Z31" s="99"/>
      <c r="AA31" s="99"/>
      <c r="AB31" s="99"/>
      <c r="AC31" s="99"/>
    </row>
    <row r="32" spans="1:29" s="98" customFormat="1" ht="16.5" customHeight="1">
      <c r="A32" s="44">
        <v>3</v>
      </c>
      <c r="B32" s="123" t="s">
        <v>146</v>
      </c>
      <c r="C32" s="44">
        <f>SUM(D32:E32)</f>
        <v>47744833</v>
      </c>
      <c r="D32" s="44">
        <v>44265892</v>
      </c>
      <c r="E32" s="44">
        <v>3478941</v>
      </c>
      <c r="F32" s="44">
        <v>0</v>
      </c>
      <c r="G32" s="44"/>
      <c r="H32" s="44">
        <f>SUM(J32:R32)</f>
        <v>47744833</v>
      </c>
      <c r="I32" s="44">
        <f>SUM(J32:Q32)</f>
        <v>19720531</v>
      </c>
      <c r="J32" s="44">
        <v>3033021</v>
      </c>
      <c r="K32" s="44">
        <v>3640445</v>
      </c>
      <c r="L32" s="44">
        <v>2861</v>
      </c>
      <c r="M32" s="44">
        <v>13044204</v>
      </c>
      <c r="N32" s="44">
        <v>0</v>
      </c>
      <c r="O32" s="44">
        <v>0</v>
      </c>
      <c r="P32" s="44">
        <v>0</v>
      </c>
      <c r="Q32" s="44">
        <v>0</v>
      </c>
      <c r="R32" s="45">
        <v>28024302</v>
      </c>
      <c r="S32" s="45">
        <f>SUM(M32:R32)</f>
        <v>41068506</v>
      </c>
      <c r="T32" s="133">
        <f>(K32+L32+J32)/I32*100</f>
        <v>33.85470198545871</v>
      </c>
      <c r="U32" s="99"/>
      <c r="V32" s="99"/>
      <c r="W32" s="99"/>
      <c r="X32" s="99"/>
      <c r="Y32" s="99"/>
      <c r="Z32" s="99"/>
      <c r="AA32" s="99"/>
      <c r="AB32" s="99"/>
      <c r="AC32" s="99"/>
    </row>
    <row r="33" spans="1:29" s="98" customFormat="1" ht="16.5" customHeight="1">
      <c r="A33" s="129">
        <v>4</v>
      </c>
      <c r="B33" s="123" t="s">
        <v>195</v>
      </c>
      <c r="C33" s="44">
        <f>SUM(D33:E33)</f>
        <v>16669552</v>
      </c>
      <c r="D33" s="44">
        <v>9652324</v>
      </c>
      <c r="E33" s="44">
        <v>7017228</v>
      </c>
      <c r="F33" s="44">
        <v>0</v>
      </c>
      <c r="G33" s="44">
        <v>0</v>
      </c>
      <c r="H33" s="44">
        <f t="shared" si="8"/>
        <v>16669552</v>
      </c>
      <c r="I33" s="44">
        <f t="shared" si="9"/>
        <v>7034916</v>
      </c>
      <c r="J33" s="44">
        <v>2682491</v>
      </c>
      <c r="K33" s="44">
        <v>460179</v>
      </c>
      <c r="L33" s="44"/>
      <c r="M33" s="44">
        <v>2964998</v>
      </c>
      <c r="N33" s="44">
        <v>927248</v>
      </c>
      <c r="O33" s="44">
        <v>0</v>
      </c>
      <c r="P33" s="44">
        <v>0</v>
      </c>
      <c r="Q33" s="44">
        <v>0</v>
      </c>
      <c r="R33" s="45">
        <v>9634636</v>
      </c>
      <c r="S33" s="45">
        <f t="shared" si="1"/>
        <v>13526882</v>
      </c>
      <c r="T33" s="133">
        <f t="shared" si="2"/>
        <v>44.672459486367714</v>
      </c>
      <c r="U33" s="99"/>
      <c r="V33" s="99"/>
      <c r="W33" s="99"/>
      <c r="X33" s="99"/>
      <c r="Y33" s="99"/>
      <c r="Z33" s="99"/>
      <c r="AA33" s="99"/>
      <c r="AB33" s="99"/>
      <c r="AC33" s="99"/>
    </row>
    <row r="34" spans="1:29" s="98" customFormat="1" ht="16.5" customHeight="1">
      <c r="A34" s="44"/>
      <c r="B34" s="123"/>
      <c r="C34" s="44">
        <f>SUM(D34:E34)</f>
        <v>0</v>
      </c>
      <c r="D34" s="44"/>
      <c r="E34" s="44"/>
      <c r="F34" s="44"/>
      <c r="G34" s="44"/>
      <c r="H34" s="44">
        <f t="shared" si="8"/>
        <v>0</v>
      </c>
      <c r="I34" s="44">
        <f t="shared" si="9"/>
        <v>0</v>
      </c>
      <c r="J34" s="44"/>
      <c r="K34" s="44"/>
      <c r="L34" s="44"/>
      <c r="M34" s="44"/>
      <c r="N34" s="44"/>
      <c r="O34" s="44"/>
      <c r="P34" s="44"/>
      <c r="Q34" s="44"/>
      <c r="R34" s="45"/>
      <c r="S34" s="45">
        <f t="shared" si="1"/>
        <v>0</v>
      </c>
      <c r="T34" s="133"/>
      <c r="U34" s="99"/>
      <c r="V34" s="99"/>
      <c r="W34" s="99"/>
      <c r="X34" s="99"/>
      <c r="Y34" s="99"/>
      <c r="Z34" s="99"/>
      <c r="AA34" s="99"/>
      <c r="AB34" s="99"/>
      <c r="AC34" s="99"/>
    </row>
    <row r="35" spans="1:29" s="171" customFormat="1" ht="16.5" customHeight="1">
      <c r="A35" s="166" t="s">
        <v>1</v>
      </c>
      <c r="B35" s="167" t="s">
        <v>93</v>
      </c>
      <c r="C35" s="166">
        <f>SUM(C36:C40)</f>
        <v>76567457</v>
      </c>
      <c r="D35" s="166">
        <f>SUM(D36:D40)</f>
        <v>47394348</v>
      </c>
      <c r="E35" s="166">
        <f>SUM(E36:E40)</f>
        <v>29173109</v>
      </c>
      <c r="F35" s="166">
        <f>SUM(F36:F40)</f>
        <v>2214295</v>
      </c>
      <c r="G35" s="166">
        <f>SUM(G36:G40)</f>
        <v>0</v>
      </c>
      <c r="H35" s="166">
        <f t="shared" si="8"/>
        <v>74353162</v>
      </c>
      <c r="I35" s="166">
        <f t="shared" si="9"/>
        <v>40742062</v>
      </c>
      <c r="J35" s="166">
        <f aca="true" t="shared" si="11" ref="J35:R35">SUM(J36:J40)</f>
        <v>11627680</v>
      </c>
      <c r="K35" s="166">
        <f t="shared" si="11"/>
        <v>4985124</v>
      </c>
      <c r="L35" s="166">
        <f t="shared" si="11"/>
        <v>0</v>
      </c>
      <c r="M35" s="166">
        <f t="shared" si="11"/>
        <v>19543518</v>
      </c>
      <c r="N35" s="166">
        <f t="shared" si="11"/>
        <v>4585740</v>
      </c>
      <c r="O35" s="166">
        <f t="shared" si="11"/>
        <v>0</v>
      </c>
      <c r="P35" s="166">
        <f t="shared" si="11"/>
        <v>0</v>
      </c>
      <c r="Q35" s="166">
        <f t="shared" si="11"/>
        <v>0</v>
      </c>
      <c r="R35" s="166">
        <f t="shared" si="11"/>
        <v>33611100</v>
      </c>
      <c r="S35" s="168">
        <f aca="true" t="shared" si="12" ref="S35:S48">SUM(M35:R35)</f>
        <v>57740358</v>
      </c>
      <c r="T35" s="169">
        <f aca="true" t="shared" si="13" ref="T35:T50">(K35+L35+J35)/I35*100</f>
        <v>40.775560156969966</v>
      </c>
      <c r="U35" s="170"/>
      <c r="V35" s="170"/>
      <c r="W35" s="170"/>
      <c r="X35" s="170"/>
      <c r="Y35" s="170"/>
      <c r="Z35" s="170"/>
      <c r="AA35" s="170"/>
      <c r="AB35" s="170"/>
      <c r="AC35" s="170"/>
    </row>
    <row r="36" spans="1:29" s="98" customFormat="1" ht="16.5" customHeight="1">
      <c r="A36" s="44" t="s">
        <v>26</v>
      </c>
      <c r="B36" s="123" t="s">
        <v>142</v>
      </c>
      <c r="C36" s="44">
        <f>SUM(D36:E36)</f>
        <v>0</v>
      </c>
      <c r="D36" s="44"/>
      <c r="E36" s="44"/>
      <c r="F36" s="44">
        <v>0</v>
      </c>
      <c r="G36" s="44"/>
      <c r="H36" s="44">
        <f t="shared" si="8"/>
        <v>0</v>
      </c>
      <c r="I36" s="44">
        <f t="shared" si="9"/>
        <v>0</v>
      </c>
      <c r="J36" s="44"/>
      <c r="K36" s="44">
        <v>0</v>
      </c>
      <c r="L36" s="44"/>
      <c r="M36" s="44"/>
      <c r="N36" s="44">
        <v>0</v>
      </c>
      <c r="O36" s="44"/>
      <c r="P36" s="44"/>
      <c r="Q36" s="44"/>
      <c r="R36" s="45"/>
      <c r="S36" s="45">
        <f t="shared" si="12"/>
        <v>0</v>
      </c>
      <c r="T36" s="133" t="e">
        <f t="shared" si="13"/>
        <v>#DIV/0!</v>
      </c>
      <c r="U36" s="99"/>
      <c r="V36" s="99"/>
      <c r="W36" s="99"/>
      <c r="X36" s="99"/>
      <c r="Y36" s="99"/>
      <c r="Z36" s="99"/>
      <c r="AA36" s="99"/>
      <c r="AB36" s="99"/>
      <c r="AC36" s="99"/>
    </row>
    <row r="37" spans="1:29" s="98" customFormat="1" ht="16.5" customHeight="1">
      <c r="A37" s="44" t="s">
        <v>27</v>
      </c>
      <c r="B37" s="123" t="s">
        <v>172</v>
      </c>
      <c r="C37" s="44">
        <f>SUM(D37:E37)</f>
        <v>45114881</v>
      </c>
      <c r="D37" s="44">
        <v>24936012</v>
      </c>
      <c r="E37" s="44">
        <v>20178869</v>
      </c>
      <c r="F37" s="44">
        <f>1126659+200</f>
        <v>1126859</v>
      </c>
      <c r="G37" s="44"/>
      <c r="H37" s="44">
        <f t="shared" si="8"/>
        <v>43988022</v>
      </c>
      <c r="I37" s="44">
        <f t="shared" si="9"/>
        <v>20970683</v>
      </c>
      <c r="J37" s="44">
        <f>5749703-200</f>
        <v>5749503</v>
      </c>
      <c r="K37" s="44">
        <v>4700235</v>
      </c>
      <c r="L37" s="44"/>
      <c r="M37" s="44">
        <v>8969785</v>
      </c>
      <c r="N37" s="44">
        <v>1551160</v>
      </c>
      <c r="O37" s="44"/>
      <c r="P37" s="44"/>
      <c r="Q37" s="44">
        <v>0</v>
      </c>
      <c r="R37" s="45">
        <v>23017339</v>
      </c>
      <c r="S37" s="45">
        <f t="shared" si="12"/>
        <v>33538284</v>
      </c>
      <c r="T37" s="133">
        <f t="shared" si="13"/>
        <v>49.83022250634374</v>
      </c>
      <c r="U37" s="99"/>
      <c r="V37" s="99"/>
      <c r="W37" s="99"/>
      <c r="X37" s="99"/>
      <c r="Y37" s="99"/>
      <c r="Z37" s="99"/>
      <c r="AA37" s="99"/>
      <c r="AB37" s="99"/>
      <c r="AC37" s="99"/>
    </row>
    <row r="38" spans="1:29" s="98" customFormat="1" ht="16.5" customHeight="1">
      <c r="A38" s="44" t="s">
        <v>28</v>
      </c>
      <c r="B38" s="123" t="s">
        <v>173</v>
      </c>
      <c r="C38" s="44">
        <f>SUM(D38:E38)</f>
        <v>18703707</v>
      </c>
      <c r="D38" s="44">
        <v>13359218</v>
      </c>
      <c r="E38" s="44">
        <v>5344489</v>
      </c>
      <c r="F38" s="44">
        <v>1087436</v>
      </c>
      <c r="G38" s="44"/>
      <c r="H38" s="44">
        <f>SUM(J38:R38)</f>
        <v>17616271</v>
      </c>
      <c r="I38" s="44">
        <f>SUM(J38:Q38)</f>
        <v>8601040</v>
      </c>
      <c r="J38" s="44">
        <v>2089670</v>
      </c>
      <c r="K38" s="44">
        <v>202158</v>
      </c>
      <c r="L38" s="44"/>
      <c r="M38" s="44">
        <v>6309212</v>
      </c>
      <c r="N38" s="44">
        <v>0</v>
      </c>
      <c r="O38" s="44"/>
      <c r="P38" s="44"/>
      <c r="Q38" s="44"/>
      <c r="R38" s="45">
        <v>9015231</v>
      </c>
      <c r="S38" s="45">
        <f>SUM(M38:R38)</f>
        <v>15324443</v>
      </c>
      <c r="T38" s="133">
        <f>(K38+L38+J38)/I38*100</f>
        <v>26.645940490917376</v>
      </c>
      <c r="U38" s="99"/>
      <c r="V38" s="99"/>
      <c r="W38" s="99"/>
      <c r="X38" s="99"/>
      <c r="Y38" s="99"/>
      <c r="Z38" s="99"/>
      <c r="AA38" s="99"/>
      <c r="AB38" s="99"/>
      <c r="AC38" s="99"/>
    </row>
    <row r="39" spans="1:29" s="98" customFormat="1" ht="16.5" customHeight="1">
      <c r="A39" s="44" t="s">
        <v>39</v>
      </c>
      <c r="B39" s="123" t="s">
        <v>192</v>
      </c>
      <c r="C39" s="44">
        <f>SUM(D39:E39)</f>
        <v>12748869</v>
      </c>
      <c r="D39" s="44">
        <v>9099118</v>
      </c>
      <c r="E39" s="44">
        <v>3649751</v>
      </c>
      <c r="F39" s="44"/>
      <c r="G39" s="44"/>
      <c r="H39" s="44">
        <f t="shared" si="8"/>
        <v>12748869</v>
      </c>
      <c r="I39" s="44">
        <f t="shared" si="9"/>
        <v>11170339</v>
      </c>
      <c r="J39" s="44">
        <v>3788507</v>
      </c>
      <c r="K39" s="44">
        <v>82731</v>
      </c>
      <c r="L39" s="44"/>
      <c r="M39" s="44">
        <v>4264521</v>
      </c>
      <c r="N39" s="44">
        <v>3034580</v>
      </c>
      <c r="O39" s="44"/>
      <c r="P39" s="44"/>
      <c r="Q39" s="44"/>
      <c r="R39" s="45">
        <v>1578530</v>
      </c>
      <c r="S39" s="45">
        <f t="shared" si="12"/>
        <v>8877631</v>
      </c>
      <c r="T39" s="133">
        <f t="shared" si="13"/>
        <v>34.65640568294302</v>
      </c>
      <c r="U39" s="99"/>
      <c r="V39" s="99"/>
      <c r="W39" s="99"/>
      <c r="X39" s="99"/>
      <c r="Y39" s="99"/>
      <c r="Z39" s="99"/>
      <c r="AA39" s="99"/>
      <c r="AB39" s="99"/>
      <c r="AC39" s="99"/>
    </row>
    <row r="40" spans="1:29" s="98" customFormat="1" ht="16.5" customHeight="1">
      <c r="A40" s="44"/>
      <c r="B40" s="123"/>
      <c r="C40" s="44">
        <f>SUM(D40:E40)</f>
        <v>0</v>
      </c>
      <c r="D40" s="44"/>
      <c r="E40" s="44"/>
      <c r="F40" s="44"/>
      <c r="G40" s="44"/>
      <c r="H40" s="44">
        <f t="shared" si="8"/>
        <v>0</v>
      </c>
      <c r="I40" s="44">
        <f t="shared" si="9"/>
        <v>0</v>
      </c>
      <c r="J40" s="44"/>
      <c r="K40" s="44"/>
      <c r="L40" s="44"/>
      <c r="M40" s="44"/>
      <c r="N40" s="44"/>
      <c r="O40" s="44"/>
      <c r="P40" s="44"/>
      <c r="Q40" s="44"/>
      <c r="R40" s="45"/>
      <c r="S40" s="45">
        <f t="shared" si="12"/>
        <v>0</v>
      </c>
      <c r="T40" s="133"/>
      <c r="U40" s="99"/>
      <c r="V40" s="99"/>
      <c r="W40" s="99"/>
      <c r="X40" s="99"/>
      <c r="Y40" s="99"/>
      <c r="Z40" s="99"/>
      <c r="AA40" s="99"/>
      <c r="AB40" s="99"/>
      <c r="AC40" s="99"/>
    </row>
    <row r="41" spans="1:29" s="171" customFormat="1" ht="16.5" customHeight="1">
      <c r="A41" s="166" t="s">
        <v>6</v>
      </c>
      <c r="B41" s="167" t="s">
        <v>94</v>
      </c>
      <c r="C41" s="166">
        <f>SUM(C42:C46)</f>
        <v>41341397</v>
      </c>
      <c r="D41" s="166">
        <f>SUM(D42:D46)</f>
        <v>23860222</v>
      </c>
      <c r="E41" s="166">
        <f>SUM(E42:E46)</f>
        <v>17481175</v>
      </c>
      <c r="F41" s="166">
        <f>SUM(F42:F46)</f>
        <v>369383</v>
      </c>
      <c r="G41" s="166">
        <f>SUM(G42:G46)</f>
        <v>0</v>
      </c>
      <c r="H41" s="166">
        <f t="shared" si="8"/>
        <v>40972014</v>
      </c>
      <c r="I41" s="166">
        <f t="shared" si="9"/>
        <v>18468430</v>
      </c>
      <c r="J41" s="166">
        <f aca="true" t="shared" si="14" ref="J41:R41">SUM(J42:J46)</f>
        <v>5896901</v>
      </c>
      <c r="K41" s="166">
        <f t="shared" si="14"/>
        <v>1680773</v>
      </c>
      <c r="L41" s="166">
        <f t="shared" si="14"/>
        <v>0</v>
      </c>
      <c r="M41" s="166">
        <f t="shared" si="14"/>
        <v>9316108</v>
      </c>
      <c r="N41" s="166">
        <f t="shared" si="14"/>
        <v>1574648</v>
      </c>
      <c r="O41" s="166">
        <f t="shared" si="14"/>
        <v>0</v>
      </c>
      <c r="P41" s="166">
        <f t="shared" si="14"/>
        <v>0</v>
      </c>
      <c r="Q41" s="166">
        <f t="shared" si="14"/>
        <v>0</v>
      </c>
      <c r="R41" s="166">
        <f t="shared" si="14"/>
        <v>22503584</v>
      </c>
      <c r="S41" s="168">
        <f t="shared" si="12"/>
        <v>33394340</v>
      </c>
      <c r="T41" s="169">
        <f t="shared" si="13"/>
        <v>41.03041785360206</v>
      </c>
      <c r="U41" s="170"/>
      <c r="V41" s="170"/>
      <c r="W41" s="170"/>
      <c r="X41" s="170"/>
      <c r="Y41" s="170"/>
      <c r="Z41" s="170"/>
      <c r="AA41" s="170"/>
      <c r="AB41" s="170"/>
      <c r="AC41" s="170"/>
    </row>
    <row r="42" spans="1:29" s="98" customFormat="1" ht="16.5" customHeight="1">
      <c r="A42" s="44" t="s">
        <v>26</v>
      </c>
      <c r="B42" s="123" t="s">
        <v>204</v>
      </c>
      <c r="C42" s="44">
        <f>SUM(D42:E42)</f>
        <v>14700</v>
      </c>
      <c r="D42" s="44"/>
      <c r="E42" s="44">
        <v>14700</v>
      </c>
      <c r="F42" s="44"/>
      <c r="G42" s="44"/>
      <c r="H42" s="44">
        <f t="shared" si="8"/>
        <v>14700</v>
      </c>
      <c r="I42" s="44">
        <f t="shared" si="9"/>
        <v>14700</v>
      </c>
      <c r="J42" s="44">
        <v>14700</v>
      </c>
      <c r="K42" s="44"/>
      <c r="L42" s="44"/>
      <c r="M42" s="119"/>
      <c r="N42" s="44"/>
      <c r="O42" s="44"/>
      <c r="P42" s="44"/>
      <c r="Q42" s="44"/>
      <c r="R42" s="45"/>
      <c r="S42" s="45">
        <f t="shared" si="12"/>
        <v>0</v>
      </c>
      <c r="T42" s="133">
        <f t="shared" si="13"/>
        <v>100</v>
      </c>
      <c r="U42" s="99"/>
      <c r="V42" s="99"/>
      <c r="W42" s="99"/>
      <c r="X42" s="99"/>
      <c r="Y42" s="99"/>
      <c r="Z42" s="99"/>
      <c r="AA42" s="99"/>
      <c r="AB42" s="99"/>
      <c r="AC42" s="99"/>
    </row>
    <row r="43" spans="1:29" s="98" customFormat="1" ht="16.5" customHeight="1">
      <c r="A43" s="44" t="s">
        <v>27</v>
      </c>
      <c r="B43" s="123" t="s">
        <v>141</v>
      </c>
      <c r="C43" s="44">
        <f>SUM(D43:E43)</f>
        <v>16472765</v>
      </c>
      <c r="D43" s="44">
        <v>7457620</v>
      </c>
      <c r="E43" s="44">
        <v>9015145</v>
      </c>
      <c r="F43" s="44">
        <v>201560</v>
      </c>
      <c r="G43" s="44"/>
      <c r="H43" s="44">
        <f aca="true" t="shared" si="15" ref="H43:H50">SUM(J43:R43)</f>
        <v>16271205</v>
      </c>
      <c r="I43" s="44">
        <f aca="true" t="shared" si="16" ref="I43:I50">SUM(J43:Q43)</f>
        <v>8975015</v>
      </c>
      <c r="J43" s="44">
        <v>2939115</v>
      </c>
      <c r="K43" s="44">
        <v>703156</v>
      </c>
      <c r="L43" s="44"/>
      <c r="M43" s="119">
        <v>4892635</v>
      </c>
      <c r="N43" s="44">
        <v>440109</v>
      </c>
      <c r="O43" s="44"/>
      <c r="P43" s="44"/>
      <c r="Q43" s="44">
        <v>0</v>
      </c>
      <c r="R43" s="45">
        <v>7296190</v>
      </c>
      <c r="S43" s="45">
        <f t="shared" si="12"/>
        <v>12628934</v>
      </c>
      <c r="T43" s="133">
        <f t="shared" si="13"/>
        <v>40.58233885960079</v>
      </c>
      <c r="U43" s="99"/>
      <c r="V43" s="99"/>
      <c r="W43" s="99"/>
      <c r="X43" s="99"/>
      <c r="Y43" s="99"/>
      <c r="Z43" s="99"/>
      <c r="AA43" s="99"/>
      <c r="AB43" s="99"/>
      <c r="AC43" s="99"/>
    </row>
    <row r="44" spans="1:29" s="98" customFormat="1" ht="16.5" customHeight="1">
      <c r="A44" s="44" t="s">
        <v>28</v>
      </c>
      <c r="B44" s="123" t="s">
        <v>143</v>
      </c>
      <c r="C44" s="44">
        <f>SUM(D44:E44)</f>
        <v>19910977</v>
      </c>
      <c r="D44" s="44">
        <v>12175310</v>
      </c>
      <c r="E44" s="44">
        <f>7737853-2186</f>
        <v>7735667</v>
      </c>
      <c r="F44" s="44">
        <v>42781</v>
      </c>
      <c r="G44" s="44"/>
      <c r="H44" s="44">
        <f>SUM(J44:R44)</f>
        <v>19868196</v>
      </c>
      <c r="I44" s="44">
        <f>SUM(J44:Q44)</f>
        <v>9379603</v>
      </c>
      <c r="J44" s="44">
        <v>2887433</v>
      </c>
      <c r="K44" s="44">
        <v>956017</v>
      </c>
      <c r="L44" s="44"/>
      <c r="M44" s="119">
        <v>4401614</v>
      </c>
      <c r="N44" s="44">
        <v>1134539</v>
      </c>
      <c r="O44" s="44">
        <v>0</v>
      </c>
      <c r="P44" s="44"/>
      <c r="Q44" s="44">
        <v>0</v>
      </c>
      <c r="R44" s="45">
        <v>10488593</v>
      </c>
      <c r="S44" s="45">
        <f>SUM(M44:R44)</f>
        <v>16024746</v>
      </c>
      <c r="T44" s="133">
        <f>(K44+L44+J44)/I44*100</f>
        <v>40.97668099598672</v>
      </c>
      <c r="U44" s="99"/>
      <c r="V44" s="99"/>
      <c r="W44" s="99"/>
      <c r="X44" s="99"/>
      <c r="Y44" s="99"/>
      <c r="Z44" s="99"/>
      <c r="AA44" s="99"/>
      <c r="AB44" s="99"/>
      <c r="AC44" s="99"/>
    </row>
    <row r="45" spans="1:29" s="98" customFormat="1" ht="16.5" customHeight="1">
      <c r="A45" s="44" t="s">
        <v>39</v>
      </c>
      <c r="B45" s="123" t="s">
        <v>196</v>
      </c>
      <c r="C45" s="44">
        <f>SUM(D45:E45)</f>
        <v>4942955</v>
      </c>
      <c r="D45" s="44">
        <v>4227292</v>
      </c>
      <c r="E45" s="44">
        <v>715663</v>
      </c>
      <c r="F45" s="44">
        <v>125042</v>
      </c>
      <c r="G45" s="44"/>
      <c r="H45" s="44">
        <f t="shared" si="15"/>
        <v>4817913</v>
      </c>
      <c r="I45" s="44">
        <f t="shared" si="16"/>
        <v>99112</v>
      </c>
      <c r="J45" s="44">
        <v>55653</v>
      </c>
      <c r="K45" s="44">
        <v>21600</v>
      </c>
      <c r="L45" s="44"/>
      <c r="M45" s="44">
        <v>21859</v>
      </c>
      <c r="N45" s="44"/>
      <c r="O45" s="44"/>
      <c r="P45" s="44"/>
      <c r="Q45" s="44"/>
      <c r="R45" s="45">
        <v>4718801</v>
      </c>
      <c r="S45" s="45">
        <f t="shared" si="12"/>
        <v>4740660</v>
      </c>
      <c r="T45" s="133">
        <f t="shared" si="13"/>
        <v>77.94515295826943</v>
      </c>
      <c r="U45" s="99"/>
      <c r="V45" s="99"/>
      <c r="W45" s="99"/>
      <c r="X45" s="99"/>
      <c r="Y45" s="99"/>
      <c r="Z45" s="99"/>
      <c r="AA45" s="99"/>
      <c r="AB45" s="99"/>
      <c r="AC45" s="99"/>
    </row>
    <row r="46" spans="1:29" s="98" customFormat="1" ht="16.5" customHeight="1">
      <c r="A46" s="44"/>
      <c r="B46" s="123"/>
      <c r="C46" s="44">
        <f>SUM(D46:E46)</f>
        <v>0</v>
      </c>
      <c r="D46" s="44"/>
      <c r="E46" s="44"/>
      <c r="F46" s="44"/>
      <c r="G46" s="44"/>
      <c r="H46" s="44">
        <f t="shared" si="15"/>
        <v>0</v>
      </c>
      <c r="I46" s="44">
        <f t="shared" si="16"/>
        <v>0</v>
      </c>
      <c r="J46" s="44"/>
      <c r="K46" s="44"/>
      <c r="L46" s="44"/>
      <c r="M46" s="44"/>
      <c r="N46" s="44"/>
      <c r="O46" s="44"/>
      <c r="P46" s="44"/>
      <c r="Q46" s="44"/>
      <c r="R46" s="45"/>
      <c r="S46" s="45">
        <f t="shared" si="12"/>
        <v>0</v>
      </c>
      <c r="T46" s="133"/>
      <c r="U46" s="99"/>
      <c r="V46" s="99"/>
      <c r="W46" s="99"/>
      <c r="X46" s="99"/>
      <c r="Y46" s="99"/>
      <c r="Z46" s="99"/>
      <c r="AA46" s="99"/>
      <c r="AB46" s="99"/>
      <c r="AC46" s="99"/>
    </row>
    <row r="47" spans="1:29" s="171" customFormat="1" ht="16.5" customHeight="1">
      <c r="A47" s="166" t="s">
        <v>60</v>
      </c>
      <c r="B47" s="167" t="s">
        <v>95</v>
      </c>
      <c r="C47" s="166">
        <f>SUM(C48:C53)</f>
        <v>116944866</v>
      </c>
      <c r="D47" s="166">
        <f>SUM(D48:D53)</f>
        <v>50368066</v>
      </c>
      <c r="E47" s="166">
        <f>SUM(E48:E53)</f>
        <v>66576800</v>
      </c>
      <c r="F47" s="166">
        <f>SUM(F48:F53)</f>
        <v>1350706</v>
      </c>
      <c r="G47" s="166">
        <f>SUM(G48:G53)</f>
        <v>0</v>
      </c>
      <c r="H47" s="166">
        <f t="shared" si="15"/>
        <v>115594160</v>
      </c>
      <c r="I47" s="166">
        <f t="shared" si="16"/>
        <v>68443825</v>
      </c>
      <c r="J47" s="166">
        <f aca="true" t="shared" si="17" ref="J47:R47">SUM(J48:J53)</f>
        <v>19019875</v>
      </c>
      <c r="K47" s="166">
        <f t="shared" si="17"/>
        <v>3351112</v>
      </c>
      <c r="L47" s="166">
        <f t="shared" si="17"/>
        <v>0</v>
      </c>
      <c r="M47" s="166">
        <f t="shared" si="17"/>
        <v>41561296</v>
      </c>
      <c r="N47" s="166">
        <f t="shared" si="17"/>
        <v>4511542</v>
      </c>
      <c r="O47" s="166">
        <f t="shared" si="17"/>
        <v>0</v>
      </c>
      <c r="P47" s="166">
        <f t="shared" si="17"/>
        <v>0</v>
      </c>
      <c r="Q47" s="166">
        <f t="shared" si="17"/>
        <v>0</v>
      </c>
      <c r="R47" s="166">
        <f t="shared" si="17"/>
        <v>47150335</v>
      </c>
      <c r="S47" s="168">
        <f t="shared" si="12"/>
        <v>93223173</v>
      </c>
      <c r="T47" s="169">
        <f t="shared" si="13"/>
        <v>32.68517941538188</v>
      </c>
      <c r="U47" s="170"/>
      <c r="V47" s="170"/>
      <c r="W47" s="170"/>
      <c r="X47" s="170"/>
      <c r="Y47" s="170"/>
      <c r="Z47" s="170"/>
      <c r="AA47" s="170"/>
      <c r="AB47" s="170"/>
      <c r="AC47" s="170"/>
    </row>
    <row r="48" spans="1:29" s="98" customFormat="1" ht="16.5" customHeight="1">
      <c r="A48" s="158" t="s">
        <v>26</v>
      </c>
      <c r="B48" s="123" t="s">
        <v>191</v>
      </c>
      <c r="C48" s="44">
        <f aca="true" t="shared" si="18" ref="C48:C53">SUM(D48:E48)</f>
        <v>28301415</v>
      </c>
      <c r="D48" s="44">
        <v>15496230</v>
      </c>
      <c r="E48" s="44">
        <v>12805185</v>
      </c>
      <c r="F48" s="44">
        <v>13600</v>
      </c>
      <c r="G48" s="44">
        <v>0</v>
      </c>
      <c r="H48" s="44">
        <f t="shared" si="15"/>
        <v>28287815</v>
      </c>
      <c r="I48" s="44">
        <f t="shared" si="16"/>
        <v>12536627</v>
      </c>
      <c r="J48" s="44">
        <v>6658378</v>
      </c>
      <c r="K48" s="44">
        <v>1415894</v>
      </c>
      <c r="L48" s="44">
        <v>0</v>
      </c>
      <c r="M48" s="44">
        <v>4462355</v>
      </c>
      <c r="N48" s="44">
        <v>0</v>
      </c>
      <c r="O48" s="44">
        <v>0</v>
      </c>
      <c r="P48" s="44">
        <v>0</v>
      </c>
      <c r="Q48" s="44">
        <v>0</v>
      </c>
      <c r="R48" s="45">
        <v>15751188</v>
      </c>
      <c r="S48" s="45">
        <f t="shared" si="12"/>
        <v>20213543</v>
      </c>
      <c r="T48" s="133">
        <f t="shared" si="13"/>
        <v>64.40545770405389</v>
      </c>
      <c r="U48" s="99"/>
      <c r="V48" s="99"/>
      <c r="W48" s="99"/>
      <c r="X48" s="99"/>
      <c r="Y48" s="99"/>
      <c r="Z48" s="99"/>
      <c r="AA48" s="99"/>
      <c r="AB48" s="99"/>
      <c r="AC48" s="99"/>
    </row>
    <row r="49" spans="1:29" s="98" customFormat="1" ht="16.5" customHeight="1">
      <c r="A49" s="158" t="s">
        <v>27</v>
      </c>
      <c r="B49" s="123" t="s">
        <v>181</v>
      </c>
      <c r="C49" s="44">
        <f t="shared" si="18"/>
        <v>40378455</v>
      </c>
      <c r="D49" s="44">
        <v>16126683</v>
      </c>
      <c r="E49" s="44">
        <v>24251772</v>
      </c>
      <c r="F49" s="44">
        <v>45625</v>
      </c>
      <c r="G49" s="44">
        <v>0</v>
      </c>
      <c r="H49" s="44">
        <f t="shared" si="15"/>
        <v>40332830</v>
      </c>
      <c r="I49" s="44">
        <f t="shared" si="16"/>
        <v>28632920</v>
      </c>
      <c r="J49" s="44">
        <v>8889113</v>
      </c>
      <c r="K49" s="44">
        <v>892328</v>
      </c>
      <c r="L49" s="44">
        <v>0</v>
      </c>
      <c r="M49" s="44">
        <v>14339937</v>
      </c>
      <c r="N49" s="44">
        <v>4511542</v>
      </c>
      <c r="O49" s="44">
        <v>0</v>
      </c>
      <c r="P49" s="44">
        <v>0</v>
      </c>
      <c r="Q49" s="44">
        <v>0</v>
      </c>
      <c r="R49" s="45">
        <v>11699910</v>
      </c>
      <c r="S49" s="45">
        <f>SUM(M49:R49)</f>
        <v>30551389</v>
      </c>
      <c r="T49" s="133">
        <f t="shared" si="13"/>
        <v>34.161521074343796</v>
      </c>
      <c r="U49" s="99"/>
      <c r="V49" s="99"/>
      <c r="W49" s="99"/>
      <c r="X49" s="99"/>
      <c r="Y49" s="99"/>
      <c r="Z49" s="99"/>
      <c r="AA49" s="99"/>
      <c r="AB49" s="99"/>
      <c r="AC49" s="99"/>
    </row>
    <row r="50" spans="1:29" s="98" customFormat="1" ht="16.5" customHeight="1">
      <c r="A50" s="158" t="s">
        <v>28</v>
      </c>
      <c r="B50" s="123" t="s">
        <v>135</v>
      </c>
      <c r="C50" s="44">
        <f t="shared" si="18"/>
        <v>15003552</v>
      </c>
      <c r="D50" s="44">
        <v>9280545</v>
      </c>
      <c r="E50" s="44">
        <v>5723007</v>
      </c>
      <c r="F50" s="44">
        <v>291481</v>
      </c>
      <c r="G50" s="44">
        <v>0</v>
      </c>
      <c r="H50" s="44">
        <f t="shared" si="15"/>
        <v>14712071</v>
      </c>
      <c r="I50" s="44">
        <f t="shared" si="16"/>
        <v>4458638</v>
      </c>
      <c r="J50" s="44">
        <v>2331440</v>
      </c>
      <c r="K50" s="44">
        <v>244384</v>
      </c>
      <c r="L50" s="44">
        <v>0</v>
      </c>
      <c r="M50" s="44">
        <v>1882814</v>
      </c>
      <c r="N50" s="44">
        <v>0</v>
      </c>
      <c r="O50" s="44">
        <v>0</v>
      </c>
      <c r="P50" s="44">
        <v>0</v>
      </c>
      <c r="Q50" s="44"/>
      <c r="R50" s="45">
        <v>10253433</v>
      </c>
      <c r="S50" s="45">
        <f>SUM(M50:R50)</f>
        <v>12136247</v>
      </c>
      <c r="T50" s="133">
        <f t="shared" si="13"/>
        <v>57.77154368665946</v>
      </c>
      <c r="U50" s="99"/>
      <c r="V50" s="99"/>
      <c r="W50" s="99"/>
      <c r="X50" s="99"/>
      <c r="Y50" s="99"/>
      <c r="Z50" s="99"/>
      <c r="AA50" s="99"/>
      <c r="AB50" s="99"/>
      <c r="AC50" s="99"/>
    </row>
    <row r="51" spans="1:29" s="98" customFormat="1" ht="16.5" customHeight="1">
      <c r="A51" s="158" t="s">
        <v>39</v>
      </c>
      <c r="B51" s="123" t="s">
        <v>201</v>
      </c>
      <c r="C51" s="44">
        <f t="shared" si="18"/>
        <v>11818612</v>
      </c>
      <c r="D51" s="44">
        <v>9464608</v>
      </c>
      <c r="E51" s="44">
        <v>2354004</v>
      </c>
      <c r="F51" s="44">
        <v>0</v>
      </c>
      <c r="G51" s="44">
        <v>0</v>
      </c>
      <c r="H51" s="44">
        <f>SUM(J51:R51)</f>
        <v>11818612</v>
      </c>
      <c r="I51" s="44">
        <f>SUM(J51:Q51)</f>
        <v>2372808</v>
      </c>
      <c r="J51" s="44">
        <v>1140944</v>
      </c>
      <c r="K51" s="44">
        <v>798506</v>
      </c>
      <c r="L51" s="44">
        <v>0</v>
      </c>
      <c r="M51" s="44">
        <v>433358</v>
      </c>
      <c r="N51" s="44">
        <v>0</v>
      </c>
      <c r="O51" s="44">
        <v>0</v>
      </c>
      <c r="P51" s="44">
        <v>0</v>
      </c>
      <c r="Q51" s="44">
        <v>0</v>
      </c>
      <c r="R51" s="45">
        <v>9445804</v>
      </c>
      <c r="S51" s="45">
        <f>SUM(M51:R51)</f>
        <v>9879162</v>
      </c>
      <c r="T51" s="133">
        <f>(K51+L51+J51)/I51*100</f>
        <v>81.73649111095376</v>
      </c>
      <c r="U51" s="99"/>
      <c r="V51" s="99"/>
      <c r="W51" s="99"/>
      <c r="X51" s="99"/>
      <c r="Y51" s="99"/>
      <c r="Z51" s="99"/>
      <c r="AA51" s="99"/>
      <c r="AB51" s="99"/>
      <c r="AC51" s="99"/>
    </row>
    <row r="52" spans="1:29" s="98" customFormat="1" ht="16.5" customHeight="1">
      <c r="A52" s="158" t="s">
        <v>40</v>
      </c>
      <c r="B52" s="123" t="s">
        <v>209</v>
      </c>
      <c r="C52" s="44">
        <f t="shared" si="18"/>
        <v>21442832</v>
      </c>
      <c r="D52" s="44">
        <v>0</v>
      </c>
      <c r="E52" s="44">
        <v>21442832</v>
      </c>
      <c r="F52" s="44">
        <v>1000000</v>
      </c>
      <c r="G52" s="44">
        <v>0</v>
      </c>
      <c r="H52" s="44">
        <f>SUM(J52:R52)</f>
        <v>20442832</v>
      </c>
      <c r="I52" s="44">
        <f>SUM(J52:Q52)</f>
        <v>20442832</v>
      </c>
      <c r="J52" s="44"/>
      <c r="K52" s="44"/>
      <c r="L52" s="44"/>
      <c r="M52" s="44">
        <v>20442832</v>
      </c>
      <c r="N52" s="44">
        <v>0</v>
      </c>
      <c r="O52" s="44">
        <v>0</v>
      </c>
      <c r="P52" s="44">
        <v>0</v>
      </c>
      <c r="Q52" s="44">
        <v>0</v>
      </c>
      <c r="R52" s="45">
        <v>0</v>
      </c>
      <c r="S52" s="45">
        <f>SUM(M52:R52)</f>
        <v>20442832</v>
      </c>
      <c r="T52" s="133">
        <f>(K52+L52+J52)/I52*100</f>
        <v>0</v>
      </c>
      <c r="U52" s="99"/>
      <c r="V52" s="99"/>
      <c r="W52" s="99"/>
      <c r="X52" s="99"/>
      <c r="Y52" s="99"/>
      <c r="Z52" s="99"/>
      <c r="AA52" s="99"/>
      <c r="AB52" s="99"/>
      <c r="AC52" s="99"/>
    </row>
    <row r="53" spans="1:29" s="98" customFormat="1" ht="16.5" customHeight="1">
      <c r="A53" s="44"/>
      <c r="B53" s="123"/>
      <c r="C53" s="44">
        <f t="shared" si="18"/>
        <v>0</v>
      </c>
      <c r="D53" s="44"/>
      <c r="E53" s="44"/>
      <c r="F53" s="44"/>
      <c r="G53" s="44"/>
      <c r="H53" s="44">
        <f aca="true" t="shared" si="19" ref="H53:H73">SUM(J53:R53)</f>
        <v>0</v>
      </c>
      <c r="I53" s="44">
        <f aca="true" t="shared" si="20" ref="I53:I73">SUM(J53:Q53)</f>
        <v>0</v>
      </c>
      <c r="J53" s="44"/>
      <c r="K53" s="44"/>
      <c r="L53" s="44"/>
      <c r="M53" s="44"/>
      <c r="N53" s="44"/>
      <c r="O53" s="44"/>
      <c r="P53" s="44"/>
      <c r="Q53" s="44"/>
      <c r="R53" s="45"/>
      <c r="S53" s="45">
        <f aca="true" t="shared" si="21" ref="S53:S73">SUM(M53:R53)</f>
        <v>0</v>
      </c>
      <c r="T53" s="133"/>
      <c r="U53" s="99"/>
      <c r="V53" s="99"/>
      <c r="W53" s="99"/>
      <c r="X53" s="99"/>
      <c r="Y53" s="99"/>
      <c r="Z53" s="99"/>
      <c r="AA53" s="99"/>
      <c r="AB53" s="99"/>
      <c r="AC53" s="99"/>
    </row>
    <row r="54" spans="1:29" s="171" customFormat="1" ht="14.25" customHeight="1">
      <c r="A54" s="166" t="s">
        <v>96</v>
      </c>
      <c r="B54" s="167" t="s">
        <v>97</v>
      </c>
      <c r="C54" s="166">
        <f>SUM(C55:C61)</f>
        <v>90350166</v>
      </c>
      <c r="D54" s="166">
        <f>SUM(D55:D61)</f>
        <v>46894641</v>
      </c>
      <c r="E54" s="166">
        <f>SUM(E55:E61)</f>
        <v>43455525</v>
      </c>
      <c r="F54" s="166">
        <f>SUM(F55:F61)</f>
        <v>84009</v>
      </c>
      <c r="G54" s="166">
        <f>SUM(G55:G61)</f>
        <v>0</v>
      </c>
      <c r="H54" s="166">
        <f t="shared" si="19"/>
        <v>90266157</v>
      </c>
      <c r="I54" s="166">
        <f t="shared" si="20"/>
        <v>55869702</v>
      </c>
      <c r="J54" s="166">
        <f aca="true" t="shared" si="22" ref="J54:R54">SUM(J55:J61)</f>
        <v>21940767</v>
      </c>
      <c r="K54" s="166">
        <f t="shared" si="22"/>
        <v>1043818</v>
      </c>
      <c r="L54" s="166">
        <f t="shared" si="22"/>
        <v>0</v>
      </c>
      <c r="M54" s="166">
        <f t="shared" si="22"/>
        <v>27690424</v>
      </c>
      <c r="N54" s="166">
        <f t="shared" si="22"/>
        <v>5194693</v>
      </c>
      <c r="O54" s="166">
        <f t="shared" si="22"/>
        <v>0</v>
      </c>
      <c r="P54" s="166">
        <f t="shared" si="22"/>
        <v>0</v>
      </c>
      <c r="Q54" s="166">
        <f t="shared" si="22"/>
        <v>0</v>
      </c>
      <c r="R54" s="166">
        <f t="shared" si="22"/>
        <v>34396455</v>
      </c>
      <c r="S54" s="168">
        <f t="shared" si="21"/>
        <v>67281572</v>
      </c>
      <c r="T54" s="169">
        <f aca="true" t="shared" si="23" ref="T54:T73">(K54+L54+J54)/I54*100</f>
        <v>41.13962340447064</v>
      </c>
      <c r="U54" s="170"/>
      <c r="V54" s="170"/>
      <c r="W54" s="170"/>
      <c r="X54" s="170"/>
      <c r="Y54" s="170"/>
      <c r="Z54" s="170"/>
      <c r="AA54" s="170"/>
      <c r="AB54" s="170"/>
      <c r="AC54" s="170"/>
    </row>
    <row r="55" spans="1:29" s="98" customFormat="1" ht="16.5" customHeight="1">
      <c r="A55" s="44" t="s">
        <v>26</v>
      </c>
      <c r="B55" s="123" t="s">
        <v>206</v>
      </c>
      <c r="C55" s="44">
        <f aca="true" t="shared" si="24" ref="C55:C61">SUM(D55:E55)</f>
        <v>92389</v>
      </c>
      <c r="D55" s="44"/>
      <c r="E55" s="44">
        <v>92389</v>
      </c>
      <c r="F55" s="44"/>
      <c r="G55" s="44"/>
      <c r="H55" s="44">
        <f t="shared" si="19"/>
        <v>92389</v>
      </c>
      <c r="I55" s="44">
        <f t="shared" si="20"/>
        <v>92389</v>
      </c>
      <c r="J55" s="44">
        <v>92389</v>
      </c>
      <c r="K55" s="44"/>
      <c r="L55" s="44"/>
      <c r="M55" s="44"/>
      <c r="N55" s="44"/>
      <c r="O55" s="44"/>
      <c r="P55" s="44"/>
      <c r="Q55" s="44"/>
      <c r="R55" s="45"/>
      <c r="S55" s="45">
        <f t="shared" si="21"/>
        <v>0</v>
      </c>
      <c r="T55" s="133">
        <f t="shared" si="23"/>
        <v>100</v>
      </c>
      <c r="U55" s="99"/>
      <c r="V55" s="99"/>
      <c r="W55" s="99"/>
      <c r="X55" s="99"/>
      <c r="Y55" s="99"/>
      <c r="Z55" s="99"/>
      <c r="AA55" s="99"/>
      <c r="AB55" s="99"/>
      <c r="AC55" s="99"/>
    </row>
    <row r="56" spans="1:29" s="98" customFormat="1" ht="16.5" customHeight="1">
      <c r="A56" s="44">
        <v>2</v>
      </c>
      <c r="B56" s="123" t="s">
        <v>162</v>
      </c>
      <c r="C56" s="44">
        <f>SUM(D56:E56)</f>
        <v>23770787</v>
      </c>
      <c r="D56" s="44">
        <v>12922536</v>
      </c>
      <c r="E56" s="44">
        <v>10848251</v>
      </c>
      <c r="F56" s="44">
        <v>17462</v>
      </c>
      <c r="G56" s="44"/>
      <c r="H56" s="44">
        <f>SUM(J56:R56)</f>
        <v>23753325</v>
      </c>
      <c r="I56" s="44">
        <f>SUM(J56:Q56)</f>
        <v>17587611</v>
      </c>
      <c r="J56" s="44">
        <v>11338358</v>
      </c>
      <c r="K56" s="44">
        <v>417044</v>
      </c>
      <c r="L56" s="44"/>
      <c r="M56" s="44">
        <v>4238760</v>
      </c>
      <c r="N56" s="44">
        <v>1593449</v>
      </c>
      <c r="O56" s="44"/>
      <c r="P56" s="44"/>
      <c r="Q56" s="44"/>
      <c r="R56" s="45">
        <v>6165714</v>
      </c>
      <c r="S56" s="45">
        <f>SUM(M56:R56)</f>
        <v>11997923</v>
      </c>
      <c r="T56" s="133">
        <f>(K56+L56+J56)/I56*100</f>
        <v>66.8391062322222</v>
      </c>
      <c r="U56" s="99"/>
      <c r="V56" s="99"/>
      <c r="W56" s="99"/>
      <c r="X56" s="99"/>
      <c r="Y56" s="99"/>
      <c r="Z56" s="99"/>
      <c r="AA56" s="99"/>
      <c r="AB56" s="99"/>
      <c r="AC56" s="99"/>
    </row>
    <row r="57" spans="1:29" s="98" customFormat="1" ht="16.5" customHeight="1">
      <c r="A57" s="44">
        <v>3</v>
      </c>
      <c r="B57" s="123" t="s">
        <v>163</v>
      </c>
      <c r="C57" s="44">
        <f t="shared" si="24"/>
        <v>24696220</v>
      </c>
      <c r="D57" s="44">
        <v>14018269</v>
      </c>
      <c r="E57" s="44">
        <v>10677951</v>
      </c>
      <c r="F57" s="44">
        <v>450</v>
      </c>
      <c r="G57" s="44"/>
      <c r="H57" s="44">
        <f t="shared" si="19"/>
        <v>24695770</v>
      </c>
      <c r="I57" s="44">
        <f t="shared" si="20"/>
        <v>18431246</v>
      </c>
      <c r="J57" s="44">
        <v>3398001</v>
      </c>
      <c r="K57" s="44">
        <v>109528</v>
      </c>
      <c r="L57" s="44"/>
      <c r="M57" s="44">
        <v>14546242</v>
      </c>
      <c r="N57" s="44">
        <v>377475</v>
      </c>
      <c r="O57" s="44"/>
      <c r="P57" s="44"/>
      <c r="Q57" s="44"/>
      <c r="R57" s="45">
        <v>6264524</v>
      </c>
      <c r="S57" s="45">
        <f t="shared" si="21"/>
        <v>21188241</v>
      </c>
      <c r="T57" s="133">
        <f t="shared" si="23"/>
        <v>19.030341193427727</v>
      </c>
      <c r="U57" s="99"/>
      <c r="V57" s="99"/>
      <c r="W57" s="99"/>
      <c r="X57" s="99"/>
      <c r="Y57" s="99"/>
      <c r="Z57" s="99"/>
      <c r="AA57" s="99"/>
      <c r="AB57" s="99"/>
      <c r="AC57" s="99"/>
    </row>
    <row r="58" spans="1:29" s="98" customFormat="1" ht="16.5" customHeight="1">
      <c r="A58" s="44">
        <v>4</v>
      </c>
      <c r="B58" s="123" t="s">
        <v>164</v>
      </c>
      <c r="C58" s="44">
        <f t="shared" si="24"/>
        <v>23239850</v>
      </c>
      <c r="D58" s="44">
        <v>11957723</v>
      </c>
      <c r="E58" s="44">
        <v>11282127</v>
      </c>
      <c r="F58" s="44">
        <v>300</v>
      </c>
      <c r="G58" s="44"/>
      <c r="H58" s="44">
        <f t="shared" si="19"/>
        <v>23239550</v>
      </c>
      <c r="I58" s="44">
        <f t="shared" si="20"/>
        <v>10447057</v>
      </c>
      <c r="J58" s="44">
        <v>3966414</v>
      </c>
      <c r="K58" s="44">
        <v>116311</v>
      </c>
      <c r="L58" s="44"/>
      <c r="M58" s="44">
        <v>4187532</v>
      </c>
      <c r="N58" s="44">
        <v>2176800</v>
      </c>
      <c r="O58" s="44"/>
      <c r="P58" s="44"/>
      <c r="Q58" s="44"/>
      <c r="R58" s="45">
        <v>12792493</v>
      </c>
      <c r="S58" s="45">
        <f t="shared" si="21"/>
        <v>19156825</v>
      </c>
      <c r="T58" s="133">
        <f t="shared" si="23"/>
        <v>39.08014477187211</v>
      </c>
      <c r="U58" s="99"/>
      <c r="V58" s="99"/>
      <c r="W58" s="99"/>
      <c r="X58" s="99"/>
      <c r="Y58" s="99"/>
      <c r="Z58" s="99"/>
      <c r="AA58" s="99"/>
      <c r="AB58" s="99"/>
      <c r="AC58" s="99"/>
    </row>
    <row r="59" spans="1:29" s="98" customFormat="1" ht="16.5" customHeight="1">
      <c r="A59" s="44">
        <v>5</v>
      </c>
      <c r="B59" s="123" t="s">
        <v>165</v>
      </c>
      <c r="C59" s="44">
        <f t="shared" si="24"/>
        <v>18176642</v>
      </c>
      <c r="D59" s="44">
        <v>7996113</v>
      </c>
      <c r="E59" s="44">
        <v>10180529</v>
      </c>
      <c r="F59" s="44">
        <v>15597</v>
      </c>
      <c r="G59" s="44"/>
      <c r="H59" s="44">
        <f t="shared" si="19"/>
        <v>18161045</v>
      </c>
      <c r="I59" s="44">
        <f t="shared" si="20"/>
        <v>8998398</v>
      </c>
      <c r="J59" s="44">
        <v>2854646</v>
      </c>
      <c r="K59" s="44">
        <v>392531</v>
      </c>
      <c r="L59" s="44"/>
      <c r="M59" s="44">
        <v>4704252</v>
      </c>
      <c r="N59" s="44">
        <v>1046969</v>
      </c>
      <c r="O59" s="44"/>
      <c r="P59" s="44"/>
      <c r="Q59" s="44"/>
      <c r="R59" s="45">
        <v>9162647</v>
      </c>
      <c r="S59" s="45">
        <f t="shared" si="21"/>
        <v>14913868</v>
      </c>
      <c r="T59" s="133">
        <f t="shared" si="23"/>
        <v>36.086167782309694</v>
      </c>
      <c r="U59" s="99"/>
      <c r="V59" s="99"/>
      <c r="W59" s="99"/>
      <c r="X59" s="99"/>
      <c r="Y59" s="99"/>
      <c r="Z59" s="99"/>
      <c r="AA59" s="99"/>
      <c r="AB59" s="99"/>
      <c r="AC59" s="99"/>
    </row>
    <row r="60" spans="1:29" s="98" customFormat="1" ht="16.5" customHeight="1">
      <c r="A60" s="44">
        <v>6</v>
      </c>
      <c r="B60" s="123" t="s">
        <v>202</v>
      </c>
      <c r="C60" s="44">
        <f t="shared" si="24"/>
        <v>374278</v>
      </c>
      <c r="D60" s="44"/>
      <c r="E60" s="44">
        <v>374278</v>
      </c>
      <c r="F60" s="44">
        <v>50200</v>
      </c>
      <c r="G60" s="44"/>
      <c r="H60" s="44">
        <f t="shared" si="19"/>
        <v>324078</v>
      </c>
      <c r="I60" s="44">
        <f t="shared" si="20"/>
        <v>313001</v>
      </c>
      <c r="J60" s="44">
        <v>290959</v>
      </c>
      <c r="K60" s="44">
        <v>8404</v>
      </c>
      <c r="L60" s="44"/>
      <c r="M60" s="44">
        <v>13638</v>
      </c>
      <c r="N60" s="44"/>
      <c r="O60" s="44"/>
      <c r="P60" s="44"/>
      <c r="Q60" s="44"/>
      <c r="R60" s="45">
        <v>11077</v>
      </c>
      <c r="S60" s="45">
        <f t="shared" si="21"/>
        <v>24715</v>
      </c>
      <c r="T60" s="133">
        <f t="shared" si="23"/>
        <v>95.642825422283</v>
      </c>
      <c r="U60" s="99"/>
      <c r="V60" s="99"/>
      <c r="W60" s="99"/>
      <c r="X60" s="99"/>
      <c r="Y60" s="99"/>
      <c r="Z60" s="99"/>
      <c r="AA60" s="99"/>
      <c r="AB60" s="99"/>
      <c r="AC60" s="99"/>
    </row>
    <row r="61" spans="1:29" s="98" customFormat="1" ht="16.5" customHeight="1">
      <c r="A61" s="44"/>
      <c r="B61" s="123"/>
      <c r="C61" s="44">
        <f t="shared" si="24"/>
        <v>0</v>
      </c>
      <c r="D61" s="44"/>
      <c r="E61" s="44"/>
      <c r="F61" s="44"/>
      <c r="G61" s="44"/>
      <c r="H61" s="44">
        <f t="shared" si="19"/>
        <v>0</v>
      </c>
      <c r="I61" s="44">
        <f t="shared" si="20"/>
        <v>0</v>
      </c>
      <c r="J61" s="44"/>
      <c r="K61" s="44"/>
      <c r="L61" s="44"/>
      <c r="M61" s="44"/>
      <c r="N61" s="44"/>
      <c r="O61" s="44"/>
      <c r="P61" s="44"/>
      <c r="Q61" s="44"/>
      <c r="R61" s="45"/>
      <c r="S61" s="45">
        <f t="shared" si="21"/>
        <v>0</v>
      </c>
      <c r="T61" s="133"/>
      <c r="U61" s="99"/>
      <c r="V61" s="99"/>
      <c r="W61" s="99"/>
      <c r="X61" s="99"/>
      <c r="Y61" s="99"/>
      <c r="Z61" s="99"/>
      <c r="AA61" s="99"/>
      <c r="AB61" s="99"/>
      <c r="AC61" s="99"/>
    </row>
    <row r="62" spans="1:29" s="171" customFormat="1" ht="16.5" customHeight="1">
      <c r="A62" s="166" t="s">
        <v>98</v>
      </c>
      <c r="B62" s="167" t="s">
        <v>99</v>
      </c>
      <c r="C62" s="166">
        <f>SUM(C63:C72)</f>
        <v>214075899</v>
      </c>
      <c r="D62" s="166">
        <f>SUM(D63:D72)</f>
        <v>142572040</v>
      </c>
      <c r="E62" s="166">
        <f>SUM(E63:E72)</f>
        <v>71503859</v>
      </c>
      <c r="F62" s="166">
        <f>SUM(F63:F72)</f>
        <v>2558483</v>
      </c>
      <c r="G62" s="166">
        <f>SUM(G63:G72)</f>
        <v>0</v>
      </c>
      <c r="H62" s="166">
        <f t="shared" si="19"/>
        <v>211517416</v>
      </c>
      <c r="I62" s="166">
        <f t="shared" si="20"/>
        <v>116228909</v>
      </c>
      <c r="J62" s="166">
        <f aca="true" t="shared" si="25" ref="J62:R62">SUM(J63:J72)</f>
        <v>51488311</v>
      </c>
      <c r="K62" s="166">
        <f t="shared" si="25"/>
        <v>8001712</v>
      </c>
      <c r="L62" s="166">
        <f t="shared" si="25"/>
        <v>0</v>
      </c>
      <c r="M62" s="166">
        <f t="shared" si="25"/>
        <v>55451890</v>
      </c>
      <c r="N62" s="166">
        <f t="shared" si="25"/>
        <v>1286996</v>
      </c>
      <c r="O62" s="166">
        <f t="shared" si="25"/>
        <v>0</v>
      </c>
      <c r="P62" s="166">
        <f t="shared" si="25"/>
        <v>0</v>
      </c>
      <c r="Q62" s="166">
        <f t="shared" si="25"/>
        <v>0</v>
      </c>
      <c r="R62" s="166">
        <f t="shared" si="25"/>
        <v>95288507</v>
      </c>
      <c r="S62" s="168">
        <f t="shared" si="21"/>
        <v>152027393</v>
      </c>
      <c r="T62" s="169">
        <f t="shared" si="23"/>
        <v>51.183499451070304</v>
      </c>
      <c r="U62" s="170"/>
      <c r="V62" s="170"/>
      <c r="W62" s="170"/>
      <c r="X62" s="170"/>
      <c r="Y62" s="170"/>
      <c r="Z62" s="170"/>
      <c r="AA62" s="170"/>
      <c r="AB62" s="170"/>
      <c r="AC62" s="170"/>
    </row>
    <row r="63" spans="1:29" s="98" customFormat="1" ht="16.5" customHeight="1">
      <c r="A63" s="44">
        <v>1</v>
      </c>
      <c r="B63" s="123" t="s">
        <v>170</v>
      </c>
      <c r="C63" s="44">
        <f aca="true" t="shared" si="26" ref="C63:C72">SUM(D63:E63)</f>
        <v>14448159</v>
      </c>
      <c r="D63" s="44">
        <v>10708335</v>
      </c>
      <c r="E63" s="44">
        <v>3739824</v>
      </c>
      <c r="F63" s="44">
        <v>25440</v>
      </c>
      <c r="G63" s="44">
        <v>0</v>
      </c>
      <c r="H63" s="44">
        <f t="shared" si="19"/>
        <v>14422719</v>
      </c>
      <c r="I63" s="44">
        <f t="shared" si="20"/>
        <v>7278249</v>
      </c>
      <c r="J63" s="44">
        <v>4550614</v>
      </c>
      <c r="K63" s="44">
        <v>38001</v>
      </c>
      <c r="L63" s="44">
        <v>0</v>
      </c>
      <c r="M63" s="44">
        <v>2131174</v>
      </c>
      <c r="N63" s="44">
        <v>558460</v>
      </c>
      <c r="O63" s="44">
        <v>0</v>
      </c>
      <c r="P63" s="44">
        <v>0</v>
      </c>
      <c r="Q63" s="44">
        <v>0</v>
      </c>
      <c r="R63" s="45">
        <v>7144470</v>
      </c>
      <c r="S63" s="45">
        <f t="shared" si="21"/>
        <v>9834104</v>
      </c>
      <c r="T63" s="133">
        <f t="shared" si="23"/>
        <v>63.045589674109806</v>
      </c>
      <c r="U63" s="99"/>
      <c r="V63" s="99"/>
      <c r="W63" s="99"/>
      <c r="X63" s="99"/>
      <c r="Y63" s="99"/>
      <c r="Z63" s="99"/>
      <c r="AA63" s="99"/>
      <c r="AB63" s="99"/>
      <c r="AC63" s="99"/>
    </row>
    <row r="64" spans="1:29" s="98" customFormat="1" ht="16.5" customHeight="1">
      <c r="A64" s="44">
        <v>2</v>
      </c>
      <c r="B64" s="123" t="s">
        <v>159</v>
      </c>
      <c r="C64" s="44">
        <f t="shared" si="26"/>
        <v>42399131</v>
      </c>
      <c r="D64" s="44">
        <v>24342368</v>
      </c>
      <c r="E64" s="44">
        <v>18056763</v>
      </c>
      <c r="F64" s="44">
        <v>926</v>
      </c>
      <c r="G64" s="44">
        <v>0</v>
      </c>
      <c r="H64" s="44">
        <f t="shared" si="19"/>
        <v>42398205</v>
      </c>
      <c r="I64" s="44">
        <f t="shared" si="20"/>
        <v>22556446</v>
      </c>
      <c r="J64" s="44">
        <v>17151397</v>
      </c>
      <c r="K64" s="44">
        <v>119794</v>
      </c>
      <c r="L64" s="44">
        <v>0</v>
      </c>
      <c r="M64" s="44">
        <v>4742905</v>
      </c>
      <c r="N64" s="44">
        <v>542350</v>
      </c>
      <c r="O64" s="44">
        <v>0</v>
      </c>
      <c r="P64" s="44">
        <v>0</v>
      </c>
      <c r="Q64" s="44">
        <v>0</v>
      </c>
      <c r="R64" s="45">
        <v>19841759</v>
      </c>
      <c r="S64" s="45">
        <f t="shared" si="21"/>
        <v>25127014</v>
      </c>
      <c r="T64" s="133">
        <f t="shared" si="23"/>
        <v>76.56875998993813</v>
      </c>
      <c r="U64" s="99"/>
      <c r="V64" s="99"/>
      <c r="W64" s="99"/>
      <c r="X64" s="99"/>
      <c r="Y64" s="99"/>
      <c r="Z64" s="99"/>
      <c r="AA64" s="99"/>
      <c r="AB64" s="99"/>
      <c r="AC64" s="99"/>
    </row>
    <row r="65" spans="1:29" s="98" customFormat="1" ht="16.5" customHeight="1">
      <c r="A65" s="44">
        <v>3</v>
      </c>
      <c r="B65" s="123" t="s">
        <v>160</v>
      </c>
      <c r="C65" s="44">
        <f>SUM(D65:E65)</f>
        <v>39906941</v>
      </c>
      <c r="D65" s="44">
        <v>24308346</v>
      </c>
      <c r="E65" s="44">
        <v>15598595</v>
      </c>
      <c r="F65" s="44">
        <v>0</v>
      </c>
      <c r="G65" s="44">
        <v>0</v>
      </c>
      <c r="H65" s="44">
        <f>SUM(J65:R65)</f>
        <v>39906941</v>
      </c>
      <c r="I65" s="44">
        <f>SUM(J65:Q65)</f>
        <v>20504095</v>
      </c>
      <c r="J65" s="44">
        <v>5353669</v>
      </c>
      <c r="K65" s="44">
        <v>1965668</v>
      </c>
      <c r="L65" s="44">
        <v>0</v>
      </c>
      <c r="M65" s="44">
        <v>13184758</v>
      </c>
      <c r="N65" s="44">
        <v>0</v>
      </c>
      <c r="O65" s="44">
        <v>0</v>
      </c>
      <c r="P65" s="44">
        <v>0</v>
      </c>
      <c r="Q65" s="44">
        <v>0</v>
      </c>
      <c r="R65" s="45">
        <v>19402846</v>
      </c>
      <c r="S65" s="45">
        <f>SUM(M65:R65)</f>
        <v>32587604</v>
      </c>
      <c r="T65" s="133">
        <f>(K65+L65+J65)/I65*100</f>
        <v>35.696952242954396</v>
      </c>
      <c r="U65" s="99"/>
      <c r="V65" s="99"/>
      <c r="W65" s="99"/>
      <c r="X65" s="99"/>
      <c r="Y65" s="99"/>
      <c r="Z65" s="99"/>
      <c r="AA65" s="99"/>
      <c r="AB65" s="99"/>
      <c r="AC65" s="99"/>
    </row>
    <row r="66" spans="1:29" s="98" customFormat="1" ht="16.5" customHeight="1">
      <c r="A66" s="44">
        <v>4</v>
      </c>
      <c r="B66" s="125" t="s">
        <v>119</v>
      </c>
      <c r="C66" s="44">
        <f t="shared" si="26"/>
        <v>13575407</v>
      </c>
      <c r="D66" s="44">
        <v>7942102</v>
      </c>
      <c r="E66" s="44">
        <v>5633305</v>
      </c>
      <c r="F66" s="44">
        <v>129119</v>
      </c>
      <c r="G66" s="44">
        <v>0</v>
      </c>
      <c r="H66" s="44">
        <f t="shared" si="19"/>
        <v>13446288</v>
      </c>
      <c r="I66" s="44">
        <f t="shared" si="20"/>
        <v>8207521</v>
      </c>
      <c r="J66" s="44">
        <v>1721436</v>
      </c>
      <c r="K66" s="44">
        <v>1366790</v>
      </c>
      <c r="L66" s="44">
        <v>0</v>
      </c>
      <c r="M66" s="44">
        <v>5119295</v>
      </c>
      <c r="N66" s="44">
        <v>0</v>
      </c>
      <c r="O66" s="44">
        <v>0</v>
      </c>
      <c r="P66" s="44">
        <v>0</v>
      </c>
      <c r="Q66" s="44">
        <v>0</v>
      </c>
      <c r="R66" s="45">
        <v>5238767</v>
      </c>
      <c r="S66" s="45">
        <f t="shared" si="21"/>
        <v>10358062</v>
      </c>
      <c r="T66" s="133">
        <f t="shared" si="23"/>
        <v>37.626781582404725</v>
      </c>
      <c r="U66" s="99"/>
      <c r="V66" s="99"/>
      <c r="W66" s="99"/>
      <c r="X66" s="99"/>
      <c r="Y66" s="99"/>
      <c r="Z66" s="99"/>
      <c r="AA66" s="99"/>
      <c r="AB66" s="99"/>
      <c r="AC66" s="99"/>
    </row>
    <row r="67" spans="1:29" s="98" customFormat="1" ht="16.5" customHeight="1">
      <c r="A67" s="44">
        <v>5</v>
      </c>
      <c r="B67" s="125" t="s">
        <v>161</v>
      </c>
      <c r="C67" s="44">
        <f t="shared" si="26"/>
        <v>19491661</v>
      </c>
      <c r="D67" s="44">
        <v>10956010</v>
      </c>
      <c r="E67" s="44">
        <v>8535651</v>
      </c>
      <c r="F67" s="44">
        <v>40900</v>
      </c>
      <c r="G67" s="44">
        <v>0</v>
      </c>
      <c r="H67" s="44">
        <f t="shared" si="19"/>
        <v>19450761</v>
      </c>
      <c r="I67" s="44">
        <f t="shared" si="20"/>
        <v>17603563</v>
      </c>
      <c r="J67" s="44">
        <v>9272604</v>
      </c>
      <c r="K67" s="44">
        <v>4485799</v>
      </c>
      <c r="L67" s="44">
        <v>0</v>
      </c>
      <c r="M67" s="44">
        <v>3845160</v>
      </c>
      <c r="N67" s="44">
        <v>0</v>
      </c>
      <c r="O67" s="44">
        <v>0</v>
      </c>
      <c r="P67" s="44">
        <v>0</v>
      </c>
      <c r="Q67" s="44">
        <v>0</v>
      </c>
      <c r="R67" s="45">
        <v>1847198</v>
      </c>
      <c r="S67" s="45">
        <f t="shared" si="21"/>
        <v>5692358</v>
      </c>
      <c r="T67" s="133">
        <f t="shared" si="23"/>
        <v>78.15692198221463</v>
      </c>
      <c r="U67" s="99"/>
      <c r="V67" s="99"/>
      <c r="W67" s="99"/>
      <c r="X67" s="99"/>
      <c r="Y67" s="99"/>
      <c r="Z67" s="99"/>
      <c r="AA67" s="99"/>
      <c r="AB67" s="99"/>
      <c r="AC67" s="99"/>
    </row>
    <row r="68" spans="1:29" s="98" customFormat="1" ht="16.5" customHeight="1">
      <c r="A68" s="44">
        <v>6</v>
      </c>
      <c r="B68" s="125" t="s">
        <v>168</v>
      </c>
      <c r="C68" s="44">
        <f t="shared" si="26"/>
        <v>49904548</v>
      </c>
      <c r="D68" s="44">
        <v>38515293</v>
      </c>
      <c r="E68" s="44">
        <v>11389255</v>
      </c>
      <c r="F68" s="44">
        <v>786326</v>
      </c>
      <c r="G68" s="44">
        <v>0</v>
      </c>
      <c r="H68" s="44">
        <f t="shared" si="19"/>
        <v>49118222</v>
      </c>
      <c r="I68" s="44">
        <f t="shared" si="20"/>
        <v>25995456</v>
      </c>
      <c r="J68" s="44">
        <v>4555838</v>
      </c>
      <c r="K68" s="44">
        <v>0</v>
      </c>
      <c r="L68" s="44">
        <v>0</v>
      </c>
      <c r="M68" s="44">
        <v>21304162</v>
      </c>
      <c r="N68" s="44">
        <v>135456</v>
      </c>
      <c r="O68" s="44">
        <v>0</v>
      </c>
      <c r="P68" s="44">
        <v>0</v>
      </c>
      <c r="Q68" s="44">
        <v>0</v>
      </c>
      <c r="R68" s="45">
        <v>23122766</v>
      </c>
      <c r="S68" s="45">
        <f t="shared" si="21"/>
        <v>44562384</v>
      </c>
      <c r="T68" s="133">
        <f t="shared" si="23"/>
        <v>17.525516767238088</v>
      </c>
      <c r="U68" s="99"/>
      <c r="V68" s="99"/>
      <c r="W68" s="99"/>
      <c r="X68" s="99"/>
      <c r="Y68" s="99"/>
      <c r="Z68" s="99"/>
      <c r="AA68" s="99"/>
      <c r="AB68" s="99"/>
      <c r="AC68" s="99"/>
    </row>
    <row r="69" spans="1:29" s="98" customFormat="1" ht="16.5" customHeight="1">
      <c r="A69" s="44">
        <v>7</v>
      </c>
      <c r="B69" s="125" t="s">
        <v>151</v>
      </c>
      <c r="C69" s="44">
        <f t="shared" si="26"/>
        <v>14031468</v>
      </c>
      <c r="D69" s="44">
        <v>8059474</v>
      </c>
      <c r="E69" s="44">
        <v>5971994</v>
      </c>
      <c r="F69" s="44">
        <v>1551047</v>
      </c>
      <c r="G69" s="44"/>
      <c r="H69" s="44">
        <f t="shared" si="19"/>
        <v>12480421</v>
      </c>
      <c r="I69" s="44">
        <f t="shared" si="20"/>
        <v>10805569</v>
      </c>
      <c r="J69" s="44">
        <v>6448506</v>
      </c>
      <c r="K69" s="44">
        <v>10200</v>
      </c>
      <c r="L69" s="44">
        <v>0</v>
      </c>
      <c r="M69" s="44">
        <v>4296133</v>
      </c>
      <c r="N69" s="44">
        <v>50730</v>
      </c>
      <c r="O69" s="44">
        <v>0</v>
      </c>
      <c r="P69" s="44">
        <v>0</v>
      </c>
      <c r="Q69" s="44">
        <v>0</v>
      </c>
      <c r="R69" s="45">
        <v>1674852</v>
      </c>
      <c r="S69" s="45">
        <f t="shared" si="21"/>
        <v>6021715</v>
      </c>
      <c r="T69" s="133">
        <f t="shared" si="23"/>
        <v>59.77201200603134</v>
      </c>
      <c r="U69" s="99"/>
      <c r="V69" s="99"/>
      <c r="W69" s="99"/>
      <c r="X69" s="99"/>
      <c r="Y69" s="99"/>
      <c r="Z69" s="99"/>
      <c r="AA69" s="99"/>
      <c r="AB69" s="99"/>
      <c r="AC69" s="99"/>
    </row>
    <row r="70" spans="1:29" s="98" customFormat="1" ht="16.5" customHeight="1">
      <c r="A70" s="44">
        <v>8</v>
      </c>
      <c r="B70" s="125" t="s">
        <v>144</v>
      </c>
      <c r="C70" s="44">
        <f>SUM(D70:E70)</f>
        <v>15620094</v>
      </c>
      <c r="D70" s="44">
        <v>14604478</v>
      </c>
      <c r="E70" s="44">
        <v>1015616</v>
      </c>
      <c r="F70" s="44">
        <v>0</v>
      </c>
      <c r="G70" s="44"/>
      <c r="H70" s="44">
        <f>SUM(J70:R70)</f>
        <v>15620094</v>
      </c>
      <c r="I70" s="44">
        <f>SUM(J70:Q70)</f>
        <v>1015616</v>
      </c>
      <c r="J70" s="44">
        <v>1001311</v>
      </c>
      <c r="K70" s="44">
        <v>5460</v>
      </c>
      <c r="L70" s="44">
        <v>0</v>
      </c>
      <c r="M70" s="44">
        <v>8845</v>
      </c>
      <c r="N70" s="44">
        <v>0</v>
      </c>
      <c r="O70" s="44">
        <v>0</v>
      </c>
      <c r="P70" s="44">
        <v>0</v>
      </c>
      <c r="Q70" s="44">
        <v>0</v>
      </c>
      <c r="R70" s="45">
        <v>14604478</v>
      </c>
      <c r="S70" s="45">
        <f>SUM(M70:R70)</f>
        <v>14613323</v>
      </c>
      <c r="T70" s="133">
        <f>(K70+L70+J70)/I70*100</f>
        <v>99.12909997479362</v>
      </c>
      <c r="U70" s="99"/>
      <c r="V70" s="99"/>
      <c r="W70" s="99"/>
      <c r="X70" s="99"/>
      <c r="Y70" s="99"/>
      <c r="Z70" s="99"/>
      <c r="AA70" s="99"/>
      <c r="AB70" s="99"/>
      <c r="AC70" s="99"/>
    </row>
    <row r="71" spans="1:29" s="98" customFormat="1" ht="17.25" customHeight="1">
      <c r="A71" s="44">
        <v>9</v>
      </c>
      <c r="B71" s="123" t="s">
        <v>205</v>
      </c>
      <c r="C71" s="44">
        <f t="shared" si="26"/>
        <v>4698490</v>
      </c>
      <c r="D71" s="44">
        <v>3135634</v>
      </c>
      <c r="E71" s="44">
        <v>1562856</v>
      </c>
      <c r="F71" s="44">
        <v>24725</v>
      </c>
      <c r="G71" s="44">
        <v>0</v>
      </c>
      <c r="H71" s="44">
        <f t="shared" si="19"/>
        <v>4673765</v>
      </c>
      <c r="I71" s="44">
        <f t="shared" si="20"/>
        <v>2262394</v>
      </c>
      <c r="J71" s="44">
        <v>1432936</v>
      </c>
      <c r="K71" s="44">
        <v>10000</v>
      </c>
      <c r="L71" s="44">
        <v>0</v>
      </c>
      <c r="M71" s="44">
        <v>819458</v>
      </c>
      <c r="N71" s="44">
        <v>0</v>
      </c>
      <c r="O71" s="44">
        <v>0</v>
      </c>
      <c r="P71" s="44">
        <v>0</v>
      </c>
      <c r="Q71" s="44">
        <v>0</v>
      </c>
      <c r="R71" s="45">
        <v>2411371</v>
      </c>
      <c r="S71" s="45">
        <f t="shared" si="21"/>
        <v>3230829</v>
      </c>
      <c r="T71" s="133">
        <f t="shared" si="23"/>
        <v>63.77916490231145</v>
      </c>
      <c r="U71" s="99"/>
      <c r="V71" s="99"/>
      <c r="W71" s="99"/>
      <c r="X71" s="99"/>
      <c r="Y71" s="99"/>
      <c r="Z71" s="99"/>
      <c r="AA71" s="99"/>
      <c r="AB71" s="99"/>
      <c r="AC71" s="99"/>
    </row>
    <row r="72" spans="1:29" s="98" customFormat="1" ht="17.25" customHeight="1">
      <c r="A72" s="44"/>
      <c r="B72" s="123"/>
      <c r="C72" s="44">
        <f t="shared" si="26"/>
        <v>0</v>
      </c>
      <c r="D72" s="44"/>
      <c r="E72" s="44"/>
      <c r="F72" s="44"/>
      <c r="G72" s="44"/>
      <c r="H72" s="44">
        <f t="shared" si="19"/>
        <v>0</v>
      </c>
      <c r="I72" s="44">
        <f t="shared" si="20"/>
        <v>0</v>
      </c>
      <c r="J72" s="44"/>
      <c r="K72" s="44"/>
      <c r="L72" s="44"/>
      <c r="M72" s="44"/>
      <c r="N72" s="44"/>
      <c r="O72" s="44"/>
      <c r="P72" s="44"/>
      <c r="Q72" s="44"/>
      <c r="R72" s="45"/>
      <c r="S72" s="45">
        <f t="shared" si="21"/>
        <v>0</v>
      </c>
      <c r="T72" s="133"/>
      <c r="U72" s="99"/>
      <c r="V72" s="99"/>
      <c r="W72" s="99"/>
      <c r="X72" s="99"/>
      <c r="Y72" s="99"/>
      <c r="Z72" s="99"/>
      <c r="AA72" s="99"/>
      <c r="AB72" s="99"/>
      <c r="AC72" s="99"/>
    </row>
    <row r="73" spans="1:29" s="171" customFormat="1" ht="16.5" customHeight="1">
      <c r="A73" s="166" t="s">
        <v>100</v>
      </c>
      <c r="B73" s="167" t="s">
        <v>101</v>
      </c>
      <c r="C73" s="166">
        <f>SUM(C74:C81)</f>
        <v>259533219</v>
      </c>
      <c r="D73" s="166">
        <f>SUM(D74:D81)</f>
        <v>168660055</v>
      </c>
      <c r="E73" s="166">
        <f>SUM(E74:E81)</f>
        <v>90873164</v>
      </c>
      <c r="F73" s="166">
        <f>SUM(F74:F81)</f>
        <v>900537</v>
      </c>
      <c r="G73" s="166">
        <f>SUM(G74:G81)</f>
        <v>0</v>
      </c>
      <c r="H73" s="166">
        <f t="shared" si="19"/>
        <v>258632682</v>
      </c>
      <c r="I73" s="166">
        <f t="shared" si="20"/>
        <v>97957754</v>
      </c>
      <c r="J73" s="166">
        <f aca="true" t="shared" si="27" ref="J73:R73">SUM(J74:J81)</f>
        <v>28477803</v>
      </c>
      <c r="K73" s="166">
        <f t="shared" si="27"/>
        <v>9412327</v>
      </c>
      <c r="L73" s="166">
        <f t="shared" si="27"/>
        <v>12300</v>
      </c>
      <c r="M73" s="166">
        <f t="shared" si="27"/>
        <v>54755278</v>
      </c>
      <c r="N73" s="166">
        <f t="shared" si="27"/>
        <v>5300046</v>
      </c>
      <c r="O73" s="166">
        <f t="shared" si="27"/>
        <v>0</v>
      </c>
      <c r="P73" s="166">
        <f t="shared" si="27"/>
        <v>0</v>
      </c>
      <c r="Q73" s="166">
        <f t="shared" si="27"/>
        <v>0</v>
      </c>
      <c r="R73" s="166">
        <f t="shared" si="27"/>
        <v>160674928</v>
      </c>
      <c r="S73" s="168">
        <f t="shared" si="21"/>
        <v>220730252</v>
      </c>
      <c r="T73" s="169">
        <f t="shared" si="23"/>
        <v>38.69262866112672</v>
      </c>
      <c r="U73" s="170"/>
      <c r="V73" s="170"/>
      <c r="W73" s="170"/>
      <c r="X73" s="170"/>
      <c r="Y73" s="170"/>
      <c r="Z73" s="170"/>
      <c r="AA73" s="170"/>
      <c r="AB73" s="170"/>
      <c r="AC73" s="170"/>
    </row>
    <row r="74" spans="1:29" s="98" customFormat="1" ht="16.5" customHeight="1">
      <c r="A74" s="44">
        <v>1</v>
      </c>
      <c r="B74" s="123" t="s">
        <v>130</v>
      </c>
      <c r="C74" s="44">
        <f aca="true" t="shared" si="28" ref="C74:C81">SUM(D74:E74)</f>
        <v>35163468</v>
      </c>
      <c r="D74" s="44">
        <v>28280923</v>
      </c>
      <c r="E74" s="44">
        <v>6882545</v>
      </c>
      <c r="F74" s="44">
        <v>33138</v>
      </c>
      <c r="G74" s="44"/>
      <c r="H74" s="44">
        <f aca="true" t="shared" si="29" ref="H74:H98">SUM(J74:R74)</f>
        <v>35130330</v>
      </c>
      <c r="I74" s="44">
        <f aca="true" t="shared" si="30" ref="I74:I98">SUM(J74:Q74)</f>
        <v>9490546</v>
      </c>
      <c r="J74" s="44">
        <v>3114491</v>
      </c>
      <c r="K74" s="44">
        <v>140792</v>
      </c>
      <c r="L74" s="44">
        <v>0</v>
      </c>
      <c r="M74" s="44">
        <v>6235263</v>
      </c>
      <c r="N74" s="44">
        <v>0</v>
      </c>
      <c r="O74" s="44">
        <v>0</v>
      </c>
      <c r="P74" s="44">
        <v>0</v>
      </c>
      <c r="Q74" s="44">
        <v>0</v>
      </c>
      <c r="R74" s="45">
        <v>25639784</v>
      </c>
      <c r="S74" s="45">
        <f aca="true" t="shared" si="31" ref="S74:S98">SUM(M74:R74)</f>
        <v>31875047</v>
      </c>
      <c r="T74" s="133">
        <f aca="true" t="shared" si="32" ref="T74:T98">(K74+L74+J74)/I74*100</f>
        <v>34.30027102761</v>
      </c>
      <c r="U74" s="99"/>
      <c r="V74" s="99"/>
      <c r="W74" s="99"/>
      <c r="X74" s="99"/>
      <c r="Y74" s="99"/>
      <c r="Z74" s="99"/>
      <c r="AA74" s="99"/>
      <c r="AB74" s="99"/>
      <c r="AC74" s="99"/>
    </row>
    <row r="75" spans="1:29" s="98" customFormat="1" ht="16.5" customHeight="1">
      <c r="A75" s="44">
        <v>2</v>
      </c>
      <c r="B75" s="123" t="s">
        <v>131</v>
      </c>
      <c r="C75" s="44">
        <f t="shared" si="28"/>
        <v>40670192</v>
      </c>
      <c r="D75" s="44">
        <v>17994398</v>
      </c>
      <c r="E75" s="44">
        <v>22675794</v>
      </c>
      <c r="F75" s="44">
        <v>0</v>
      </c>
      <c r="G75" s="44"/>
      <c r="H75" s="44">
        <f t="shared" si="29"/>
        <v>40670192</v>
      </c>
      <c r="I75" s="44">
        <f t="shared" si="30"/>
        <v>17294355</v>
      </c>
      <c r="J75" s="44">
        <v>4980189</v>
      </c>
      <c r="K75" s="44">
        <v>1583766</v>
      </c>
      <c r="L75" s="44">
        <v>12300</v>
      </c>
      <c r="M75" s="44">
        <v>7679910</v>
      </c>
      <c r="N75" s="44">
        <v>3038190</v>
      </c>
      <c r="O75" s="44">
        <v>0</v>
      </c>
      <c r="P75" s="44">
        <v>0</v>
      </c>
      <c r="Q75" s="44">
        <v>0</v>
      </c>
      <c r="R75" s="45">
        <v>23375837</v>
      </c>
      <c r="S75" s="45">
        <f t="shared" si="31"/>
        <v>34093937</v>
      </c>
      <c r="T75" s="133">
        <f t="shared" si="32"/>
        <v>38.025442405918</v>
      </c>
      <c r="U75" s="99"/>
      <c r="V75" s="99"/>
      <c r="W75" s="99"/>
      <c r="X75" s="99"/>
      <c r="Y75" s="99"/>
      <c r="Z75" s="99"/>
      <c r="AA75" s="99"/>
      <c r="AB75" s="99"/>
      <c r="AC75" s="99"/>
    </row>
    <row r="76" spans="1:29" s="98" customFormat="1" ht="16.5" customHeight="1">
      <c r="A76" s="44">
        <v>3</v>
      </c>
      <c r="B76" s="123" t="s">
        <v>132</v>
      </c>
      <c r="C76" s="44">
        <f t="shared" si="28"/>
        <v>31114334</v>
      </c>
      <c r="D76" s="44">
        <v>24350711</v>
      </c>
      <c r="E76" s="44">
        <v>6763623</v>
      </c>
      <c r="F76" s="44">
        <v>67894</v>
      </c>
      <c r="G76" s="44"/>
      <c r="H76" s="44">
        <f t="shared" si="29"/>
        <v>31046440</v>
      </c>
      <c r="I76" s="44">
        <f t="shared" si="30"/>
        <v>8821903</v>
      </c>
      <c r="J76" s="44">
        <v>2482624</v>
      </c>
      <c r="K76" s="44">
        <v>746981</v>
      </c>
      <c r="L76" s="44">
        <v>0</v>
      </c>
      <c r="M76" s="44">
        <v>5086298</v>
      </c>
      <c r="N76" s="44">
        <v>506000</v>
      </c>
      <c r="O76" s="44">
        <v>0</v>
      </c>
      <c r="P76" s="44"/>
      <c r="Q76" s="44">
        <v>0</v>
      </c>
      <c r="R76" s="45">
        <v>22224537</v>
      </c>
      <c r="S76" s="45">
        <f t="shared" si="31"/>
        <v>27816835</v>
      </c>
      <c r="T76" s="133">
        <f t="shared" si="32"/>
        <v>36.60893800351239</v>
      </c>
      <c r="U76" s="99"/>
      <c r="V76" s="99"/>
      <c r="W76" s="99"/>
      <c r="X76" s="99"/>
      <c r="Y76" s="99"/>
      <c r="Z76" s="99"/>
      <c r="AA76" s="99"/>
      <c r="AB76" s="99"/>
      <c r="AC76" s="99"/>
    </row>
    <row r="77" spans="1:29" s="98" customFormat="1" ht="16.5" customHeight="1">
      <c r="A77" s="44">
        <v>4</v>
      </c>
      <c r="B77" s="123" t="s">
        <v>189</v>
      </c>
      <c r="C77" s="44">
        <f>SUM(D77:E77)</f>
        <v>45694518</v>
      </c>
      <c r="D77" s="44">
        <v>24697507</v>
      </c>
      <c r="E77" s="44">
        <v>20997011</v>
      </c>
      <c r="F77" s="44">
        <v>73412</v>
      </c>
      <c r="G77" s="44"/>
      <c r="H77" s="44">
        <f>SUM(J77:R77)</f>
        <v>45621106</v>
      </c>
      <c r="I77" s="44">
        <f>SUM(J77:Q77)</f>
        <v>29506231</v>
      </c>
      <c r="J77" s="44">
        <v>8350505</v>
      </c>
      <c r="K77" s="44">
        <v>3683575</v>
      </c>
      <c r="L77" s="44">
        <v>0</v>
      </c>
      <c r="M77" s="44">
        <v>17472151</v>
      </c>
      <c r="N77" s="44">
        <v>0</v>
      </c>
      <c r="O77" s="44">
        <v>0</v>
      </c>
      <c r="P77" s="44">
        <v>0</v>
      </c>
      <c r="Q77" s="44">
        <v>0</v>
      </c>
      <c r="R77" s="45">
        <v>16114875</v>
      </c>
      <c r="S77" s="45">
        <f>SUM(M77:R77)</f>
        <v>33587026</v>
      </c>
      <c r="T77" s="133">
        <f>(K77+L77+J77)/I77*100</f>
        <v>40.784876929893215</v>
      </c>
      <c r="U77" s="99"/>
      <c r="V77" s="99"/>
      <c r="W77" s="99"/>
      <c r="X77" s="99"/>
      <c r="Y77" s="99"/>
      <c r="Z77" s="99"/>
      <c r="AA77" s="99"/>
      <c r="AB77" s="99"/>
      <c r="AC77" s="99"/>
    </row>
    <row r="78" spans="1:29" s="98" customFormat="1" ht="16.5" customHeight="1">
      <c r="A78" s="44">
        <v>5</v>
      </c>
      <c r="B78" s="123" t="s">
        <v>134</v>
      </c>
      <c r="C78" s="44">
        <f>SUM(D78:E78)</f>
        <v>30744089</v>
      </c>
      <c r="D78" s="165">
        <f>22886399-90458</f>
        <v>22795941</v>
      </c>
      <c r="E78" s="44">
        <v>7948148</v>
      </c>
      <c r="F78" s="44">
        <v>725293</v>
      </c>
      <c r="G78" s="44"/>
      <c r="H78" s="44">
        <f>SUM(J78:R78)</f>
        <v>30018796</v>
      </c>
      <c r="I78" s="44">
        <f>SUM(J78:Q78)</f>
        <v>5973785</v>
      </c>
      <c r="J78" s="44">
        <v>1982119</v>
      </c>
      <c r="K78" s="44">
        <v>706499</v>
      </c>
      <c r="L78" s="44">
        <v>0</v>
      </c>
      <c r="M78" s="44">
        <v>3285167</v>
      </c>
      <c r="N78" s="44">
        <v>0</v>
      </c>
      <c r="O78" s="44">
        <v>0</v>
      </c>
      <c r="P78" s="44">
        <v>0</v>
      </c>
      <c r="Q78" s="44">
        <v>0</v>
      </c>
      <c r="R78" s="45">
        <v>24045011</v>
      </c>
      <c r="S78" s="45">
        <f>SUM(M78:R78)</f>
        <v>27330178</v>
      </c>
      <c r="T78" s="133">
        <f>(K78+L78+J78)/I78*100</f>
        <v>45.00694283440064</v>
      </c>
      <c r="U78" s="99"/>
      <c r="V78" s="99"/>
      <c r="W78" s="99"/>
      <c r="X78" s="99"/>
      <c r="Y78" s="99"/>
      <c r="Z78" s="99"/>
      <c r="AA78" s="99"/>
      <c r="AB78" s="99"/>
      <c r="AC78" s="99"/>
    </row>
    <row r="79" spans="1:29" s="98" customFormat="1" ht="16.5" customHeight="1">
      <c r="A79" s="44">
        <v>6</v>
      </c>
      <c r="B79" s="123" t="s">
        <v>182</v>
      </c>
      <c r="C79" s="44">
        <f t="shared" si="28"/>
        <v>29670414</v>
      </c>
      <c r="D79" s="44">
        <v>11686136</v>
      </c>
      <c r="E79" s="44">
        <v>17984278</v>
      </c>
      <c r="F79" s="44">
        <v>600</v>
      </c>
      <c r="G79" s="44"/>
      <c r="H79" s="44">
        <f t="shared" si="29"/>
        <v>29669814</v>
      </c>
      <c r="I79" s="44">
        <f t="shared" si="30"/>
        <v>13997392</v>
      </c>
      <c r="J79" s="44">
        <v>4497653</v>
      </c>
      <c r="K79" s="44">
        <v>660402</v>
      </c>
      <c r="L79" s="44">
        <v>0</v>
      </c>
      <c r="M79" s="44">
        <v>8231071</v>
      </c>
      <c r="N79" s="44">
        <v>608266</v>
      </c>
      <c r="O79" s="44">
        <v>0</v>
      </c>
      <c r="P79" s="44">
        <v>0</v>
      </c>
      <c r="Q79" s="44">
        <v>0</v>
      </c>
      <c r="R79" s="45">
        <v>15672422</v>
      </c>
      <c r="S79" s="45">
        <f t="shared" si="31"/>
        <v>24511759</v>
      </c>
      <c r="T79" s="133">
        <f t="shared" si="32"/>
        <v>36.850114649929075</v>
      </c>
      <c r="U79" s="99"/>
      <c r="V79" s="99"/>
      <c r="W79" s="99"/>
      <c r="X79" s="99"/>
      <c r="Y79" s="99"/>
      <c r="Z79" s="99"/>
      <c r="AA79" s="99"/>
      <c r="AB79" s="99"/>
      <c r="AC79" s="99"/>
    </row>
    <row r="80" spans="1:29" s="98" customFormat="1" ht="16.5" customHeight="1">
      <c r="A80" s="44">
        <v>7</v>
      </c>
      <c r="B80" s="123" t="s">
        <v>183</v>
      </c>
      <c r="C80" s="44">
        <f t="shared" si="28"/>
        <v>46476204</v>
      </c>
      <c r="D80" s="44">
        <v>38854439</v>
      </c>
      <c r="E80" s="44">
        <v>7621765</v>
      </c>
      <c r="F80" s="44">
        <v>200</v>
      </c>
      <c r="G80" s="44"/>
      <c r="H80" s="44">
        <f t="shared" si="29"/>
        <v>46476004</v>
      </c>
      <c r="I80" s="44">
        <f t="shared" si="30"/>
        <v>12873542</v>
      </c>
      <c r="J80" s="44">
        <v>3070222</v>
      </c>
      <c r="K80" s="44">
        <v>1890312</v>
      </c>
      <c r="L80" s="44">
        <v>0</v>
      </c>
      <c r="M80" s="44">
        <v>6765418</v>
      </c>
      <c r="N80" s="44">
        <v>1147590</v>
      </c>
      <c r="O80" s="44">
        <v>0</v>
      </c>
      <c r="P80" s="44">
        <v>0</v>
      </c>
      <c r="Q80" s="44">
        <v>0</v>
      </c>
      <c r="R80" s="45">
        <v>33602462</v>
      </c>
      <c r="S80" s="45">
        <f t="shared" si="31"/>
        <v>41515470</v>
      </c>
      <c r="T80" s="133">
        <f t="shared" si="32"/>
        <v>38.53278297456908</v>
      </c>
      <c r="U80" s="99"/>
      <c r="V80" s="99"/>
      <c r="W80" s="99"/>
      <c r="X80" s="99"/>
      <c r="Y80" s="99"/>
      <c r="Z80" s="99"/>
      <c r="AA80" s="99"/>
      <c r="AB80" s="99"/>
      <c r="AC80" s="99"/>
    </row>
    <row r="81" spans="1:29" s="98" customFormat="1" ht="16.5" customHeight="1">
      <c r="A81" s="44"/>
      <c r="B81" s="123"/>
      <c r="C81" s="44">
        <f t="shared" si="28"/>
        <v>0</v>
      </c>
      <c r="D81" s="44"/>
      <c r="E81" s="44"/>
      <c r="F81" s="44"/>
      <c r="G81" s="44"/>
      <c r="H81" s="44">
        <f t="shared" si="29"/>
        <v>0</v>
      </c>
      <c r="I81" s="44">
        <f t="shared" si="30"/>
        <v>0</v>
      </c>
      <c r="J81" s="44"/>
      <c r="K81" s="44"/>
      <c r="L81" s="44"/>
      <c r="M81" s="44"/>
      <c r="N81" s="44"/>
      <c r="O81" s="44"/>
      <c r="P81" s="44"/>
      <c r="Q81" s="44"/>
      <c r="R81" s="45"/>
      <c r="S81" s="45">
        <f t="shared" si="31"/>
        <v>0</v>
      </c>
      <c r="T81" s="133"/>
      <c r="U81" s="99"/>
      <c r="V81" s="99"/>
      <c r="W81" s="99"/>
      <c r="X81" s="99"/>
      <c r="Y81" s="99"/>
      <c r="Z81" s="99"/>
      <c r="AA81" s="99"/>
      <c r="AB81" s="99"/>
      <c r="AC81" s="99"/>
    </row>
    <row r="82" spans="1:29" s="171" customFormat="1" ht="16.5" customHeight="1">
      <c r="A82" s="166" t="s">
        <v>102</v>
      </c>
      <c r="B82" s="167" t="s">
        <v>103</v>
      </c>
      <c r="C82" s="166">
        <f>SUM(C83:C89)</f>
        <v>144068288</v>
      </c>
      <c r="D82" s="166">
        <f>SUM(D83:D89)</f>
        <v>81527419</v>
      </c>
      <c r="E82" s="166">
        <f>SUM(E83:E89)</f>
        <v>62540869</v>
      </c>
      <c r="F82" s="166">
        <f>SUM(F83:F89)</f>
        <v>10824013</v>
      </c>
      <c r="G82" s="166">
        <f>SUM(G83:G89)</f>
        <v>0</v>
      </c>
      <c r="H82" s="166">
        <f t="shared" si="29"/>
        <v>133244275</v>
      </c>
      <c r="I82" s="166">
        <f t="shared" si="30"/>
        <v>52590856</v>
      </c>
      <c r="J82" s="166">
        <f aca="true" t="shared" si="33" ref="J82:R82">SUM(J83:J89)</f>
        <v>21552586</v>
      </c>
      <c r="K82" s="166">
        <f t="shared" si="33"/>
        <v>2072241</v>
      </c>
      <c r="L82" s="166">
        <f t="shared" si="33"/>
        <v>0</v>
      </c>
      <c r="M82" s="166">
        <f t="shared" si="33"/>
        <v>28931028</v>
      </c>
      <c r="N82" s="166">
        <f t="shared" si="33"/>
        <v>35001</v>
      </c>
      <c r="O82" s="166">
        <f t="shared" si="33"/>
        <v>0</v>
      </c>
      <c r="P82" s="166">
        <f t="shared" si="33"/>
        <v>0</v>
      </c>
      <c r="Q82" s="166">
        <f t="shared" si="33"/>
        <v>0</v>
      </c>
      <c r="R82" s="166">
        <f t="shared" si="33"/>
        <v>80653419</v>
      </c>
      <c r="S82" s="168">
        <f t="shared" si="31"/>
        <v>109619448</v>
      </c>
      <c r="T82" s="169">
        <f t="shared" si="32"/>
        <v>44.92192901366732</v>
      </c>
      <c r="U82" s="170"/>
      <c r="V82" s="170"/>
      <c r="W82" s="170"/>
      <c r="X82" s="170"/>
      <c r="Y82" s="170"/>
      <c r="Z82" s="170"/>
      <c r="AA82" s="170"/>
      <c r="AB82" s="170"/>
      <c r="AC82" s="170"/>
    </row>
    <row r="83" spans="1:29" s="98" customFormat="1" ht="16.5" customHeight="1">
      <c r="A83" s="44" t="s">
        <v>26</v>
      </c>
      <c r="B83" s="123" t="s">
        <v>129</v>
      </c>
      <c r="C83" s="44">
        <f aca="true" t="shared" si="34" ref="C83:C89">SUM(D83:E83)</f>
        <v>31150822</v>
      </c>
      <c r="D83" s="44">
        <v>9993983</v>
      </c>
      <c r="E83" s="44">
        <v>21156839</v>
      </c>
      <c r="F83" s="44">
        <v>10338536</v>
      </c>
      <c r="G83" s="44">
        <v>0</v>
      </c>
      <c r="H83" s="44">
        <f t="shared" si="29"/>
        <v>20812286</v>
      </c>
      <c r="I83" s="44">
        <f t="shared" si="30"/>
        <v>10303713</v>
      </c>
      <c r="J83" s="44">
        <v>3259331</v>
      </c>
      <c r="K83" s="44">
        <v>318816</v>
      </c>
      <c r="L83" s="44">
        <v>0</v>
      </c>
      <c r="M83" s="44">
        <v>6725566</v>
      </c>
      <c r="N83" s="44">
        <v>0</v>
      </c>
      <c r="O83" s="44">
        <v>0</v>
      </c>
      <c r="P83" s="44">
        <v>0</v>
      </c>
      <c r="Q83" s="44">
        <v>0</v>
      </c>
      <c r="R83" s="45">
        <v>10508573</v>
      </c>
      <c r="S83" s="45">
        <f t="shared" si="31"/>
        <v>17234139</v>
      </c>
      <c r="T83" s="133">
        <f t="shared" si="32"/>
        <v>34.726772766283375</v>
      </c>
      <c r="U83" s="99"/>
      <c r="V83" s="99"/>
      <c r="W83" s="99"/>
      <c r="X83" s="99"/>
      <c r="Y83" s="99"/>
      <c r="Z83" s="99"/>
      <c r="AA83" s="99"/>
      <c r="AB83" s="99"/>
      <c r="AC83" s="99"/>
    </row>
    <row r="84" spans="1:29" s="98" customFormat="1" ht="16.5" customHeight="1">
      <c r="A84" s="44" t="s">
        <v>27</v>
      </c>
      <c r="B84" s="123" t="s">
        <v>126</v>
      </c>
      <c r="C84" s="44">
        <f t="shared" si="34"/>
        <v>50998752</v>
      </c>
      <c r="D84" s="44">
        <v>43391150</v>
      </c>
      <c r="E84" s="44">
        <v>7607602</v>
      </c>
      <c r="F84" s="44">
        <v>0</v>
      </c>
      <c r="G84" s="44"/>
      <c r="H84" s="44">
        <f t="shared" si="29"/>
        <v>50998752</v>
      </c>
      <c r="I84" s="44">
        <f t="shared" si="30"/>
        <v>17387683</v>
      </c>
      <c r="J84" s="44">
        <v>9680282</v>
      </c>
      <c r="K84" s="44">
        <v>415000</v>
      </c>
      <c r="L84" s="44"/>
      <c r="M84" s="44">
        <v>7292401</v>
      </c>
      <c r="N84" s="44"/>
      <c r="O84" s="44"/>
      <c r="P84" s="44"/>
      <c r="Q84" s="44"/>
      <c r="R84" s="45">
        <v>33611069</v>
      </c>
      <c r="S84" s="45">
        <f t="shared" si="31"/>
        <v>40903470</v>
      </c>
      <c r="T84" s="133">
        <f t="shared" si="32"/>
        <v>58.059961180566724</v>
      </c>
      <c r="U84" s="99"/>
      <c r="V84" s="99"/>
      <c r="W84" s="99"/>
      <c r="X84" s="99"/>
      <c r="Y84" s="99"/>
      <c r="Z84" s="99"/>
      <c r="AA84" s="99"/>
      <c r="AB84" s="99"/>
      <c r="AC84" s="99"/>
    </row>
    <row r="85" spans="1:29" s="98" customFormat="1" ht="16.5" customHeight="1">
      <c r="A85" s="44" t="s">
        <v>28</v>
      </c>
      <c r="B85" s="123" t="s">
        <v>125</v>
      </c>
      <c r="C85" s="44">
        <f t="shared" si="34"/>
        <v>3163963</v>
      </c>
      <c r="D85" s="44">
        <v>3069510</v>
      </c>
      <c r="E85" s="44">
        <v>94453</v>
      </c>
      <c r="F85" s="44">
        <v>0</v>
      </c>
      <c r="G85" s="44">
        <v>0</v>
      </c>
      <c r="H85" s="44">
        <f t="shared" si="29"/>
        <v>3163963</v>
      </c>
      <c r="I85" s="44">
        <f t="shared" si="30"/>
        <v>1177733</v>
      </c>
      <c r="J85" s="44">
        <v>516908</v>
      </c>
      <c r="K85" s="44">
        <v>25250</v>
      </c>
      <c r="L85" s="44">
        <v>0</v>
      </c>
      <c r="M85" s="44">
        <v>635574</v>
      </c>
      <c r="N85" s="44">
        <v>1</v>
      </c>
      <c r="O85" s="44"/>
      <c r="P85" s="44"/>
      <c r="Q85" s="44"/>
      <c r="R85" s="45">
        <v>1986230</v>
      </c>
      <c r="S85" s="45">
        <f t="shared" si="31"/>
        <v>2621805</v>
      </c>
      <c r="T85" s="133">
        <f t="shared" si="32"/>
        <v>46.03403318069545</v>
      </c>
      <c r="U85" s="99"/>
      <c r="V85" s="99"/>
      <c r="W85" s="99"/>
      <c r="X85" s="99"/>
      <c r="Y85" s="99"/>
      <c r="Z85" s="99"/>
      <c r="AA85" s="99"/>
      <c r="AB85" s="99"/>
      <c r="AC85" s="99"/>
    </row>
    <row r="86" spans="1:29" s="98" customFormat="1" ht="16.5" customHeight="1">
      <c r="A86" s="44" t="s">
        <v>39</v>
      </c>
      <c r="B86" s="123" t="s">
        <v>128</v>
      </c>
      <c r="C86" s="44">
        <f t="shared" si="34"/>
        <v>19269778</v>
      </c>
      <c r="D86" s="44">
        <v>12971836</v>
      </c>
      <c r="E86" s="44">
        <v>6297942</v>
      </c>
      <c r="F86" s="44">
        <v>87286</v>
      </c>
      <c r="G86" s="44"/>
      <c r="H86" s="44">
        <f t="shared" si="29"/>
        <v>19182492</v>
      </c>
      <c r="I86" s="44">
        <f t="shared" si="30"/>
        <v>9799899</v>
      </c>
      <c r="J86" s="44">
        <v>4919814</v>
      </c>
      <c r="K86" s="44">
        <v>544700</v>
      </c>
      <c r="L86" s="44"/>
      <c r="M86" s="44">
        <v>4335385</v>
      </c>
      <c r="N86" s="44"/>
      <c r="O86" s="44"/>
      <c r="P86" s="44"/>
      <c r="Q86" s="44"/>
      <c r="R86" s="45">
        <v>9382593</v>
      </c>
      <c r="S86" s="45">
        <f t="shared" si="31"/>
        <v>13717978</v>
      </c>
      <c r="T86" s="133">
        <f t="shared" si="32"/>
        <v>55.76092161766157</v>
      </c>
      <c r="U86" s="99"/>
      <c r="V86" s="99"/>
      <c r="W86" s="99"/>
      <c r="X86" s="99"/>
      <c r="Y86" s="99"/>
      <c r="Z86" s="99"/>
      <c r="AA86" s="99"/>
      <c r="AB86" s="99"/>
      <c r="AC86" s="99"/>
    </row>
    <row r="87" spans="1:29" s="98" customFormat="1" ht="16.5" customHeight="1">
      <c r="A87" s="44" t="s">
        <v>40</v>
      </c>
      <c r="B87" s="123" t="s">
        <v>184</v>
      </c>
      <c r="C87" s="44">
        <f>SUM(D87:E87)</f>
        <v>30596599</v>
      </c>
      <c r="D87" s="44">
        <v>7420205</v>
      </c>
      <c r="E87" s="44">
        <v>23176394</v>
      </c>
      <c r="F87" s="44">
        <v>393691</v>
      </c>
      <c r="G87" s="44"/>
      <c r="H87" s="44">
        <f>SUM(J87:R87)</f>
        <v>30202908</v>
      </c>
      <c r="I87" s="44">
        <f>SUM(J87:Q87)</f>
        <v>9496657</v>
      </c>
      <c r="J87" s="44">
        <v>2157703</v>
      </c>
      <c r="K87" s="44">
        <v>42165</v>
      </c>
      <c r="L87" s="44"/>
      <c r="M87" s="44">
        <v>7296789</v>
      </c>
      <c r="N87" s="44"/>
      <c r="O87" s="44"/>
      <c r="P87" s="44"/>
      <c r="Q87" s="44"/>
      <c r="R87" s="45">
        <v>20706251</v>
      </c>
      <c r="S87" s="45">
        <f>SUM(M87:R87)</f>
        <v>28003040</v>
      </c>
      <c r="T87" s="133">
        <f>(K87+L87+J87)/I87*100</f>
        <v>23.164656783960925</v>
      </c>
      <c r="U87" s="99"/>
      <c r="V87" s="99"/>
      <c r="W87" s="99"/>
      <c r="X87" s="99"/>
      <c r="Y87" s="99"/>
      <c r="Z87" s="99"/>
      <c r="AA87" s="99"/>
      <c r="AB87" s="99"/>
      <c r="AC87" s="99"/>
    </row>
    <row r="88" spans="1:29" s="98" customFormat="1" ht="16.5" customHeight="1">
      <c r="A88" s="44" t="s">
        <v>41</v>
      </c>
      <c r="B88" s="123" t="s">
        <v>127</v>
      </c>
      <c r="C88" s="44">
        <f t="shared" si="34"/>
        <v>8888374</v>
      </c>
      <c r="D88" s="44">
        <v>4680735</v>
      </c>
      <c r="E88" s="44">
        <v>4207639</v>
      </c>
      <c r="F88" s="44">
        <v>4500</v>
      </c>
      <c r="G88" s="44"/>
      <c r="H88" s="44">
        <f t="shared" si="29"/>
        <v>8883874</v>
      </c>
      <c r="I88" s="44">
        <f t="shared" si="30"/>
        <v>4425171</v>
      </c>
      <c r="J88" s="44">
        <v>1018548</v>
      </c>
      <c r="K88" s="44">
        <v>726310</v>
      </c>
      <c r="L88" s="44"/>
      <c r="M88" s="44">
        <v>2645313</v>
      </c>
      <c r="N88" s="44">
        <v>35000</v>
      </c>
      <c r="O88" s="44"/>
      <c r="P88" s="44"/>
      <c r="Q88" s="44"/>
      <c r="R88" s="45">
        <v>4458703</v>
      </c>
      <c r="S88" s="45">
        <f t="shared" si="31"/>
        <v>7139016</v>
      </c>
      <c r="T88" s="133">
        <f t="shared" si="32"/>
        <v>39.430295462028475</v>
      </c>
      <c r="U88" s="99"/>
      <c r="V88" s="99"/>
      <c r="W88" s="99"/>
      <c r="X88" s="99"/>
      <c r="Y88" s="99"/>
      <c r="Z88" s="99"/>
      <c r="AA88" s="99"/>
      <c r="AB88" s="99"/>
      <c r="AC88" s="99"/>
    </row>
    <row r="89" spans="1:29" s="98" customFormat="1" ht="16.5" customHeight="1">
      <c r="A89" s="44"/>
      <c r="B89" s="123"/>
      <c r="C89" s="44">
        <f t="shared" si="34"/>
        <v>0</v>
      </c>
      <c r="D89" s="44"/>
      <c r="E89" s="44"/>
      <c r="F89" s="44"/>
      <c r="G89" s="44"/>
      <c r="H89" s="44">
        <f t="shared" si="29"/>
        <v>0</v>
      </c>
      <c r="I89" s="44">
        <f t="shared" si="30"/>
        <v>0</v>
      </c>
      <c r="J89" s="44"/>
      <c r="K89" s="44"/>
      <c r="L89" s="44"/>
      <c r="M89" s="44"/>
      <c r="N89" s="44"/>
      <c r="O89" s="44"/>
      <c r="P89" s="44"/>
      <c r="Q89" s="44"/>
      <c r="R89" s="45"/>
      <c r="S89" s="45">
        <f t="shared" si="31"/>
        <v>0</v>
      </c>
      <c r="T89" s="133"/>
      <c r="U89" s="99"/>
      <c r="V89" s="99"/>
      <c r="W89" s="99"/>
      <c r="X89" s="99"/>
      <c r="Y89" s="99"/>
      <c r="Z89" s="99"/>
      <c r="AA89" s="99"/>
      <c r="AB89" s="99"/>
      <c r="AC89" s="99"/>
    </row>
    <row r="90" spans="1:29" s="171" customFormat="1" ht="16.5" customHeight="1">
      <c r="A90" s="166" t="s">
        <v>104</v>
      </c>
      <c r="B90" s="167" t="s">
        <v>105</v>
      </c>
      <c r="C90" s="166">
        <f>SUM(C91:C97)</f>
        <v>107502647</v>
      </c>
      <c r="D90" s="166">
        <f>SUM(D91:D97)</f>
        <v>75152148</v>
      </c>
      <c r="E90" s="166">
        <f>SUM(E91:E97)</f>
        <v>32350499</v>
      </c>
      <c r="F90" s="166">
        <f>SUM(F91:F97)</f>
        <v>360719</v>
      </c>
      <c r="G90" s="166">
        <f>SUM(G91:G97)</f>
        <v>0</v>
      </c>
      <c r="H90" s="166">
        <f t="shared" si="29"/>
        <v>107141928</v>
      </c>
      <c r="I90" s="166">
        <f t="shared" si="30"/>
        <v>56513434</v>
      </c>
      <c r="J90" s="166">
        <f aca="true" t="shared" si="35" ref="J90:R90">SUM(J91:J97)</f>
        <v>21358357</v>
      </c>
      <c r="K90" s="166">
        <f t="shared" si="35"/>
        <v>7031443</v>
      </c>
      <c r="L90" s="166">
        <f t="shared" si="35"/>
        <v>0</v>
      </c>
      <c r="M90" s="166">
        <f t="shared" si="35"/>
        <v>27517671</v>
      </c>
      <c r="N90" s="166">
        <f t="shared" si="35"/>
        <v>373358</v>
      </c>
      <c r="O90" s="166">
        <f t="shared" si="35"/>
        <v>232605</v>
      </c>
      <c r="P90" s="166">
        <f t="shared" si="35"/>
        <v>0</v>
      </c>
      <c r="Q90" s="166">
        <f t="shared" si="35"/>
        <v>0</v>
      </c>
      <c r="R90" s="166">
        <f t="shared" si="35"/>
        <v>50628494</v>
      </c>
      <c r="S90" s="168">
        <f t="shared" si="31"/>
        <v>78752128</v>
      </c>
      <c r="T90" s="169">
        <f t="shared" si="32"/>
        <v>50.235489140511255</v>
      </c>
      <c r="U90" s="170"/>
      <c r="V90" s="170"/>
      <c r="W90" s="170"/>
      <c r="X90" s="170"/>
      <c r="Y90" s="170"/>
      <c r="Z90" s="170"/>
      <c r="AA90" s="170"/>
      <c r="AB90" s="170"/>
      <c r="AC90" s="170"/>
    </row>
    <row r="91" spans="1:29" s="98" customFormat="1" ht="16.5" customHeight="1">
      <c r="A91" s="44" t="s">
        <v>26</v>
      </c>
      <c r="B91" s="123" t="s">
        <v>137</v>
      </c>
      <c r="C91" s="44">
        <f aca="true" t="shared" si="36" ref="C91:C97">SUM(D91:E91)</f>
        <v>21000</v>
      </c>
      <c r="D91" s="44">
        <v>0</v>
      </c>
      <c r="E91" s="44">
        <v>21000</v>
      </c>
      <c r="F91" s="44">
        <v>0</v>
      </c>
      <c r="G91" s="44">
        <v>0</v>
      </c>
      <c r="H91" s="44">
        <f t="shared" si="29"/>
        <v>21000</v>
      </c>
      <c r="I91" s="44">
        <f t="shared" si="30"/>
        <v>21000</v>
      </c>
      <c r="J91" s="44">
        <v>21000</v>
      </c>
      <c r="K91" s="44">
        <v>0</v>
      </c>
      <c r="L91" s="44">
        <v>0</v>
      </c>
      <c r="M91" s="44">
        <v>0</v>
      </c>
      <c r="N91" s="44">
        <v>0</v>
      </c>
      <c r="O91" s="44">
        <v>0</v>
      </c>
      <c r="P91" s="44">
        <v>0</v>
      </c>
      <c r="Q91" s="44">
        <v>0</v>
      </c>
      <c r="R91" s="45">
        <v>0</v>
      </c>
      <c r="S91" s="45">
        <f t="shared" si="31"/>
        <v>0</v>
      </c>
      <c r="T91" s="133">
        <f t="shared" si="32"/>
        <v>100</v>
      </c>
      <c r="U91" s="99"/>
      <c r="V91" s="99"/>
      <c r="W91" s="99"/>
      <c r="X91" s="99"/>
      <c r="Y91" s="99"/>
      <c r="Z91" s="99"/>
      <c r="AA91" s="99"/>
      <c r="AB91" s="99"/>
      <c r="AC91" s="99"/>
    </row>
    <row r="92" spans="1:29" s="98" customFormat="1" ht="16.5" customHeight="1">
      <c r="A92" s="44" t="s">
        <v>27</v>
      </c>
      <c r="B92" s="123" t="s">
        <v>188</v>
      </c>
      <c r="C92" s="44">
        <f t="shared" si="36"/>
        <v>24029869</v>
      </c>
      <c r="D92" s="44">
        <f>16277697-574</f>
        <v>16277123</v>
      </c>
      <c r="E92" s="44">
        <v>7752746</v>
      </c>
      <c r="F92" s="44">
        <v>241088</v>
      </c>
      <c r="G92" s="44">
        <v>0</v>
      </c>
      <c r="H92" s="44">
        <f t="shared" si="29"/>
        <v>23788781</v>
      </c>
      <c r="I92" s="44">
        <f t="shared" si="30"/>
        <v>10833976</v>
      </c>
      <c r="J92" s="44">
        <v>4045752</v>
      </c>
      <c r="K92" s="44">
        <v>1379624</v>
      </c>
      <c r="L92" s="44">
        <v>0</v>
      </c>
      <c r="M92" s="44">
        <v>5408600</v>
      </c>
      <c r="N92" s="44">
        <v>0</v>
      </c>
      <c r="O92" s="44">
        <v>0</v>
      </c>
      <c r="P92" s="44">
        <v>0</v>
      </c>
      <c r="Q92" s="44">
        <v>0</v>
      </c>
      <c r="R92" s="45">
        <v>12954805</v>
      </c>
      <c r="S92" s="45">
        <f t="shared" si="31"/>
        <v>18363405</v>
      </c>
      <c r="T92" s="133">
        <f t="shared" si="32"/>
        <v>50.07742309933122</v>
      </c>
      <c r="U92" s="99"/>
      <c r="V92" s="99"/>
      <c r="W92" s="99"/>
      <c r="X92" s="99"/>
      <c r="Y92" s="99"/>
      <c r="Z92" s="99"/>
      <c r="AA92" s="99"/>
      <c r="AB92" s="99"/>
      <c r="AC92" s="99"/>
    </row>
    <row r="93" spans="1:29" s="98" customFormat="1" ht="16.5" customHeight="1">
      <c r="A93" s="44" t="s">
        <v>28</v>
      </c>
      <c r="B93" s="123" t="s">
        <v>138</v>
      </c>
      <c r="C93" s="44">
        <f t="shared" si="36"/>
        <v>11270974</v>
      </c>
      <c r="D93" s="44">
        <v>7943626</v>
      </c>
      <c r="E93" s="44">
        <v>3327348</v>
      </c>
      <c r="F93" s="44">
        <v>30451</v>
      </c>
      <c r="G93" s="44">
        <v>0</v>
      </c>
      <c r="H93" s="44">
        <f t="shared" si="29"/>
        <v>11240523</v>
      </c>
      <c r="I93" s="44">
        <f t="shared" si="30"/>
        <v>6731689</v>
      </c>
      <c r="J93" s="44">
        <v>2943845</v>
      </c>
      <c r="K93" s="44">
        <v>1638935</v>
      </c>
      <c r="L93" s="44">
        <v>0</v>
      </c>
      <c r="M93" s="44">
        <v>1945709</v>
      </c>
      <c r="N93" s="44">
        <v>203200</v>
      </c>
      <c r="O93" s="44">
        <v>0</v>
      </c>
      <c r="P93" s="44">
        <v>0</v>
      </c>
      <c r="Q93" s="44">
        <v>0</v>
      </c>
      <c r="R93" s="45">
        <v>4508834</v>
      </c>
      <c r="S93" s="45">
        <f t="shared" si="31"/>
        <v>6657743</v>
      </c>
      <c r="T93" s="133">
        <f t="shared" si="32"/>
        <v>68.0777142259543</v>
      </c>
      <c r="U93" s="99"/>
      <c r="V93" s="99"/>
      <c r="W93" s="99"/>
      <c r="X93" s="99"/>
      <c r="Y93" s="99"/>
      <c r="Z93" s="99"/>
      <c r="AA93" s="99"/>
      <c r="AB93" s="99"/>
      <c r="AC93" s="99"/>
    </row>
    <row r="94" spans="1:29" s="98" customFormat="1" ht="16.5" customHeight="1">
      <c r="A94" s="44" t="s">
        <v>39</v>
      </c>
      <c r="B94" s="123" t="s">
        <v>139</v>
      </c>
      <c r="C94" s="44">
        <f t="shared" si="36"/>
        <v>11911927</v>
      </c>
      <c r="D94" s="44">
        <v>5135360</v>
      </c>
      <c r="E94" s="44">
        <v>6776567</v>
      </c>
      <c r="F94" s="44">
        <v>2150</v>
      </c>
      <c r="G94" s="44">
        <v>0</v>
      </c>
      <c r="H94" s="44">
        <f t="shared" si="29"/>
        <v>11909777</v>
      </c>
      <c r="I94" s="44">
        <f t="shared" si="30"/>
        <v>8196742</v>
      </c>
      <c r="J94" s="44">
        <v>2905897</v>
      </c>
      <c r="K94" s="44">
        <v>621247</v>
      </c>
      <c r="L94" s="44">
        <v>0</v>
      </c>
      <c r="M94" s="44">
        <v>4669598</v>
      </c>
      <c r="N94" s="44">
        <v>0</v>
      </c>
      <c r="O94" s="44">
        <v>0</v>
      </c>
      <c r="P94" s="44">
        <v>0</v>
      </c>
      <c r="Q94" s="44">
        <v>0</v>
      </c>
      <c r="R94" s="45">
        <v>3713035</v>
      </c>
      <c r="S94" s="45">
        <f t="shared" si="31"/>
        <v>8382633</v>
      </c>
      <c r="T94" s="133">
        <f t="shared" si="32"/>
        <v>43.03104818963437</v>
      </c>
      <c r="U94" s="99"/>
      <c r="V94" s="99"/>
      <c r="W94" s="99"/>
      <c r="X94" s="99"/>
      <c r="Y94" s="99"/>
      <c r="Z94" s="99"/>
      <c r="AA94" s="99"/>
      <c r="AB94" s="99"/>
      <c r="AC94" s="99"/>
    </row>
    <row r="95" spans="1:29" s="98" customFormat="1" ht="16.5" customHeight="1">
      <c r="A95" s="44" t="s">
        <v>40</v>
      </c>
      <c r="B95" s="123" t="s">
        <v>140</v>
      </c>
      <c r="C95" s="44">
        <f t="shared" si="36"/>
        <v>31123406</v>
      </c>
      <c r="D95" s="44">
        <v>24167930</v>
      </c>
      <c r="E95" s="44">
        <v>6955476</v>
      </c>
      <c r="F95" s="44">
        <v>500</v>
      </c>
      <c r="G95" s="44">
        <v>0</v>
      </c>
      <c r="H95" s="44">
        <f t="shared" si="29"/>
        <v>31122906</v>
      </c>
      <c r="I95" s="44">
        <f t="shared" si="30"/>
        <v>14573564</v>
      </c>
      <c r="J95" s="44">
        <v>5834652</v>
      </c>
      <c r="K95" s="44">
        <v>2009529</v>
      </c>
      <c r="L95" s="44">
        <v>0</v>
      </c>
      <c r="M95" s="44">
        <v>6376808</v>
      </c>
      <c r="N95" s="44">
        <v>119970</v>
      </c>
      <c r="O95" s="44">
        <v>232605</v>
      </c>
      <c r="P95" s="44">
        <v>0</v>
      </c>
      <c r="Q95" s="44">
        <v>0</v>
      </c>
      <c r="R95" s="45">
        <v>16549342</v>
      </c>
      <c r="S95" s="45">
        <f t="shared" si="31"/>
        <v>23278725</v>
      </c>
      <c r="T95" s="133">
        <f t="shared" si="32"/>
        <v>53.82472674494721</v>
      </c>
      <c r="U95" s="99"/>
      <c r="V95" s="99"/>
      <c r="W95" s="99"/>
      <c r="X95" s="99"/>
      <c r="Y95" s="99"/>
      <c r="Z95" s="99"/>
      <c r="AA95" s="99"/>
      <c r="AB95" s="99"/>
      <c r="AC95" s="99"/>
    </row>
    <row r="96" spans="1:29" s="98" customFormat="1" ht="16.5" customHeight="1">
      <c r="A96" s="44" t="s">
        <v>41</v>
      </c>
      <c r="B96" s="123" t="s">
        <v>185</v>
      </c>
      <c r="C96" s="44">
        <f t="shared" si="36"/>
        <v>29145471</v>
      </c>
      <c r="D96" s="44">
        <v>21628109</v>
      </c>
      <c r="E96" s="44">
        <v>7517362</v>
      </c>
      <c r="F96" s="44">
        <v>86530</v>
      </c>
      <c r="G96" s="44">
        <f>550000-550000</f>
        <v>0</v>
      </c>
      <c r="H96" s="44">
        <f t="shared" si="29"/>
        <v>29058941</v>
      </c>
      <c r="I96" s="44">
        <f t="shared" si="30"/>
        <v>16156463</v>
      </c>
      <c r="J96" s="44">
        <v>5607211</v>
      </c>
      <c r="K96" s="44">
        <v>1382108</v>
      </c>
      <c r="L96" s="44">
        <v>0</v>
      </c>
      <c r="M96" s="44">
        <v>9116956</v>
      </c>
      <c r="N96" s="44">
        <v>50188</v>
      </c>
      <c r="O96" s="44">
        <v>0</v>
      </c>
      <c r="P96" s="44">
        <v>0</v>
      </c>
      <c r="Q96" s="44">
        <v>0</v>
      </c>
      <c r="R96" s="45">
        <v>12902478</v>
      </c>
      <c r="S96" s="45">
        <f t="shared" si="31"/>
        <v>22069622</v>
      </c>
      <c r="T96" s="133">
        <f t="shared" si="32"/>
        <v>43.26020490994842</v>
      </c>
      <c r="U96" s="99"/>
      <c r="V96" s="99"/>
      <c r="W96" s="99"/>
      <c r="X96" s="99"/>
      <c r="Y96" s="99"/>
      <c r="Z96" s="99"/>
      <c r="AA96" s="99"/>
      <c r="AB96" s="99"/>
      <c r="AC96" s="99"/>
    </row>
    <row r="97" spans="1:29" s="98" customFormat="1" ht="16.5" customHeight="1">
      <c r="A97" s="44"/>
      <c r="B97" s="123"/>
      <c r="C97" s="44">
        <f t="shared" si="36"/>
        <v>0</v>
      </c>
      <c r="D97" s="44"/>
      <c r="E97" s="44"/>
      <c r="F97" s="44"/>
      <c r="G97" s="44"/>
      <c r="H97" s="44">
        <f t="shared" si="29"/>
        <v>0</v>
      </c>
      <c r="I97" s="44">
        <f t="shared" si="30"/>
        <v>0</v>
      </c>
      <c r="J97" s="44"/>
      <c r="K97" s="44"/>
      <c r="L97" s="44"/>
      <c r="M97" s="44"/>
      <c r="N97" s="44"/>
      <c r="O97" s="44"/>
      <c r="P97" s="44"/>
      <c r="Q97" s="44"/>
      <c r="R97" s="45"/>
      <c r="S97" s="45">
        <f t="shared" si="31"/>
        <v>0</v>
      </c>
      <c r="T97" s="133"/>
      <c r="U97" s="99"/>
      <c r="V97" s="99"/>
      <c r="W97" s="99"/>
      <c r="X97" s="99"/>
      <c r="Y97" s="99"/>
      <c r="Z97" s="99"/>
      <c r="AA97" s="99"/>
      <c r="AB97" s="99"/>
      <c r="AC97" s="99"/>
    </row>
    <row r="98" spans="1:29" s="171" customFormat="1" ht="16.5" customHeight="1">
      <c r="A98" s="166" t="s">
        <v>106</v>
      </c>
      <c r="B98" s="167" t="s">
        <v>107</v>
      </c>
      <c r="C98" s="166">
        <f>SUM(C99:C105)</f>
        <v>345383078</v>
      </c>
      <c r="D98" s="166">
        <f>SUM(D99:D105)</f>
        <v>265553270</v>
      </c>
      <c r="E98" s="166">
        <f>SUM(E99:E105)</f>
        <v>79829808</v>
      </c>
      <c r="F98" s="166">
        <f>SUM(F99:F105)</f>
        <v>5123697</v>
      </c>
      <c r="G98" s="166">
        <f>SUM(G99:G105)</f>
        <v>0</v>
      </c>
      <c r="H98" s="166">
        <f t="shared" si="29"/>
        <v>340259381</v>
      </c>
      <c r="I98" s="166">
        <f t="shared" si="30"/>
        <v>105010589</v>
      </c>
      <c r="J98" s="166">
        <f aca="true" t="shared" si="37" ref="J98:R98">SUM(J99:J105)</f>
        <v>35699954</v>
      </c>
      <c r="K98" s="166">
        <f t="shared" si="37"/>
        <v>1886958</v>
      </c>
      <c r="L98" s="166">
        <f t="shared" si="37"/>
        <v>125208</v>
      </c>
      <c r="M98" s="166">
        <f t="shared" si="37"/>
        <v>67284251</v>
      </c>
      <c r="N98" s="166">
        <f t="shared" si="37"/>
        <v>14218</v>
      </c>
      <c r="O98" s="166">
        <f t="shared" si="37"/>
        <v>0</v>
      </c>
      <c r="P98" s="166">
        <f t="shared" si="37"/>
        <v>0</v>
      </c>
      <c r="Q98" s="166">
        <f t="shared" si="37"/>
        <v>0</v>
      </c>
      <c r="R98" s="166">
        <f t="shared" si="37"/>
        <v>235248792</v>
      </c>
      <c r="S98" s="168">
        <f t="shared" si="31"/>
        <v>302547261</v>
      </c>
      <c r="T98" s="169">
        <f t="shared" si="32"/>
        <v>35.912683053325225</v>
      </c>
      <c r="U98" s="170"/>
      <c r="V98" s="170"/>
      <c r="W98" s="170"/>
      <c r="X98" s="170"/>
      <c r="Y98" s="170"/>
      <c r="Z98" s="170"/>
      <c r="AA98" s="170"/>
      <c r="AB98" s="170"/>
      <c r="AC98" s="170"/>
    </row>
    <row r="99" spans="1:29" s="98" customFormat="1" ht="16.5" customHeight="1">
      <c r="A99" s="44" t="s">
        <v>26</v>
      </c>
      <c r="B99" s="123" t="s">
        <v>155</v>
      </c>
      <c r="C99" s="44">
        <f aca="true" t="shared" si="38" ref="C99:C105">SUM(D99:E99)</f>
        <v>9228987</v>
      </c>
      <c r="D99" s="44">
        <v>534923</v>
      </c>
      <c r="E99" s="44">
        <v>8694064</v>
      </c>
      <c r="F99" s="44">
        <v>308469</v>
      </c>
      <c r="G99" s="44"/>
      <c r="H99" s="44">
        <f aca="true" t="shared" si="39" ref="H99:H122">SUM(J99:R99)</f>
        <v>8920518</v>
      </c>
      <c r="I99" s="44">
        <f aca="true" t="shared" si="40" ref="I99:I122">SUM(J99:Q99)</f>
        <v>5564018</v>
      </c>
      <c r="J99" s="44">
        <v>5409284</v>
      </c>
      <c r="K99" s="44">
        <v>154734</v>
      </c>
      <c r="L99" s="44">
        <v>0</v>
      </c>
      <c r="M99" s="44">
        <v>0</v>
      </c>
      <c r="N99" s="44">
        <v>0</v>
      </c>
      <c r="O99" s="44">
        <v>0</v>
      </c>
      <c r="P99" s="44">
        <v>0</v>
      </c>
      <c r="Q99" s="44">
        <v>0</v>
      </c>
      <c r="R99" s="45">
        <v>3356500</v>
      </c>
      <c r="S99" s="45">
        <f aca="true" t="shared" si="41" ref="S99:S122">SUM(M99:R99)</f>
        <v>3356500</v>
      </c>
      <c r="T99" s="133">
        <f aca="true" t="shared" si="42" ref="T99:T120">(K99+L99+J99)/I99*100</f>
        <v>100</v>
      </c>
      <c r="U99" s="99"/>
      <c r="V99" s="99"/>
      <c r="W99" s="99"/>
      <c r="X99" s="99"/>
      <c r="Y99" s="99"/>
      <c r="Z99" s="99"/>
      <c r="AA99" s="99"/>
      <c r="AB99" s="99"/>
      <c r="AC99" s="99"/>
    </row>
    <row r="100" spans="1:29" s="98" customFormat="1" ht="16.5" customHeight="1">
      <c r="A100" s="44" t="s">
        <v>27</v>
      </c>
      <c r="B100" s="123" t="s">
        <v>156</v>
      </c>
      <c r="C100" s="44">
        <f t="shared" si="38"/>
        <v>202771512</v>
      </c>
      <c r="D100" s="44">
        <v>183300338</v>
      </c>
      <c r="E100" s="44">
        <v>19471174</v>
      </c>
      <c r="F100" s="44">
        <v>3646711</v>
      </c>
      <c r="G100" s="44"/>
      <c r="H100" s="44">
        <f t="shared" si="39"/>
        <v>199124801</v>
      </c>
      <c r="I100" s="44">
        <f t="shared" si="40"/>
        <v>30961838</v>
      </c>
      <c r="J100" s="44">
        <v>8145609</v>
      </c>
      <c r="K100" s="44">
        <v>212396</v>
      </c>
      <c r="L100" s="44">
        <v>78211</v>
      </c>
      <c r="M100" s="44">
        <v>22519344</v>
      </c>
      <c r="N100" s="44">
        <v>6278</v>
      </c>
      <c r="O100" s="44">
        <v>0</v>
      </c>
      <c r="P100" s="44">
        <v>0</v>
      </c>
      <c r="Q100" s="44">
        <v>0</v>
      </c>
      <c r="R100" s="45">
        <v>168162963</v>
      </c>
      <c r="S100" s="45">
        <f t="shared" si="41"/>
        <v>190688585</v>
      </c>
      <c r="T100" s="133">
        <f t="shared" si="42"/>
        <v>27.24714211087856</v>
      </c>
      <c r="U100" s="99"/>
      <c r="V100" s="99"/>
      <c r="W100" s="99"/>
      <c r="X100" s="99"/>
      <c r="Y100" s="99"/>
      <c r="Z100" s="99"/>
      <c r="AA100" s="99"/>
      <c r="AB100" s="99"/>
      <c r="AC100" s="99"/>
    </row>
    <row r="101" spans="1:29" s="98" customFormat="1" ht="16.5" customHeight="1">
      <c r="A101" s="44" t="s">
        <v>28</v>
      </c>
      <c r="B101" s="123" t="s">
        <v>186</v>
      </c>
      <c r="C101" s="44">
        <f t="shared" si="38"/>
        <v>36604230</v>
      </c>
      <c r="D101" s="44">
        <v>24486674</v>
      </c>
      <c r="E101" s="44">
        <v>12117556</v>
      </c>
      <c r="F101" s="44">
        <v>32500</v>
      </c>
      <c r="G101" s="44"/>
      <c r="H101" s="44">
        <f t="shared" si="39"/>
        <v>36571730</v>
      </c>
      <c r="I101" s="44">
        <f t="shared" si="40"/>
        <v>26084916</v>
      </c>
      <c r="J101" s="44">
        <v>2050819</v>
      </c>
      <c r="K101" s="44">
        <v>27530</v>
      </c>
      <c r="L101" s="44">
        <v>0</v>
      </c>
      <c r="M101" s="44">
        <v>23998627</v>
      </c>
      <c r="N101" s="44">
        <v>7940</v>
      </c>
      <c r="O101" s="44">
        <v>0</v>
      </c>
      <c r="P101" s="44">
        <v>0</v>
      </c>
      <c r="Q101" s="44">
        <v>0</v>
      </c>
      <c r="R101" s="45">
        <v>10486814</v>
      </c>
      <c r="S101" s="45">
        <f t="shared" si="41"/>
        <v>34493381</v>
      </c>
      <c r="T101" s="133">
        <f t="shared" si="42"/>
        <v>7.967627727840871</v>
      </c>
      <c r="U101" s="99"/>
      <c r="V101" s="99"/>
      <c r="W101" s="99"/>
      <c r="X101" s="99"/>
      <c r="Y101" s="99"/>
      <c r="Z101" s="99"/>
      <c r="AA101" s="99"/>
      <c r="AB101" s="99"/>
      <c r="AC101" s="99"/>
    </row>
    <row r="102" spans="1:29" s="98" customFormat="1" ht="16.5" customHeight="1">
      <c r="A102" s="44" t="s">
        <v>39</v>
      </c>
      <c r="B102" s="123" t="s">
        <v>157</v>
      </c>
      <c r="C102" s="44">
        <f t="shared" si="38"/>
        <v>16135430</v>
      </c>
      <c r="D102" s="44">
        <v>11826582</v>
      </c>
      <c r="E102" s="44">
        <v>4308848</v>
      </c>
      <c r="F102" s="44">
        <v>42606</v>
      </c>
      <c r="G102" s="44"/>
      <c r="H102" s="44">
        <f t="shared" si="39"/>
        <v>16092824</v>
      </c>
      <c r="I102" s="44">
        <f t="shared" si="40"/>
        <v>8718581</v>
      </c>
      <c r="J102" s="44">
        <v>5893273</v>
      </c>
      <c r="K102" s="44">
        <v>1040224</v>
      </c>
      <c r="L102" s="44">
        <v>40566</v>
      </c>
      <c r="M102" s="44">
        <v>1744518</v>
      </c>
      <c r="N102" s="44">
        <v>0</v>
      </c>
      <c r="O102" s="44">
        <v>0</v>
      </c>
      <c r="P102" s="44">
        <v>0</v>
      </c>
      <c r="Q102" s="44">
        <v>0</v>
      </c>
      <c r="R102" s="45">
        <v>7374243</v>
      </c>
      <c r="S102" s="45">
        <f t="shared" si="41"/>
        <v>9118761</v>
      </c>
      <c r="T102" s="133">
        <f t="shared" si="42"/>
        <v>79.99080354933905</v>
      </c>
      <c r="U102" s="99"/>
      <c r="V102" s="99"/>
      <c r="W102" s="99"/>
      <c r="X102" s="99"/>
      <c r="Y102" s="99"/>
      <c r="Z102" s="99"/>
      <c r="AA102" s="99"/>
      <c r="AB102" s="99"/>
      <c r="AC102" s="99"/>
    </row>
    <row r="103" spans="1:29" s="98" customFormat="1" ht="16.5" customHeight="1">
      <c r="A103" s="44">
        <v>5</v>
      </c>
      <c r="B103" s="123" t="s">
        <v>158</v>
      </c>
      <c r="C103" s="44">
        <f t="shared" si="38"/>
        <v>55173662</v>
      </c>
      <c r="D103" s="44">
        <v>45183566</v>
      </c>
      <c r="E103" s="44">
        <v>9990096</v>
      </c>
      <c r="F103" s="44">
        <v>808600</v>
      </c>
      <c r="G103" s="44"/>
      <c r="H103" s="44">
        <f>SUM(J103:R103)</f>
        <v>54365062</v>
      </c>
      <c r="I103" s="44">
        <f>SUM(J103:Q103)</f>
        <v>16900392</v>
      </c>
      <c r="J103" s="44">
        <v>8410687</v>
      </c>
      <c r="K103" s="44">
        <v>452073</v>
      </c>
      <c r="L103" s="44">
        <v>6431</v>
      </c>
      <c r="M103" s="44">
        <v>8031201</v>
      </c>
      <c r="N103" s="44">
        <v>0</v>
      </c>
      <c r="O103" s="44">
        <v>0</v>
      </c>
      <c r="P103" s="44">
        <v>0</v>
      </c>
      <c r="Q103" s="44">
        <v>0</v>
      </c>
      <c r="R103" s="45">
        <v>37464670</v>
      </c>
      <c r="S103" s="45">
        <f>SUM(M103:R103)</f>
        <v>45495871</v>
      </c>
      <c r="T103" s="133">
        <f>(K103+L103+J103)/I103*100</f>
        <v>52.47920284925935</v>
      </c>
      <c r="U103" s="99"/>
      <c r="V103" s="99"/>
      <c r="W103" s="99"/>
      <c r="X103" s="99"/>
      <c r="Y103" s="99"/>
      <c r="Z103" s="99"/>
      <c r="AA103" s="99"/>
      <c r="AB103" s="99"/>
      <c r="AC103" s="99"/>
    </row>
    <row r="104" spans="1:29" s="98" customFormat="1" ht="16.5" customHeight="1">
      <c r="A104" s="44">
        <v>6</v>
      </c>
      <c r="B104" s="123" t="s">
        <v>147</v>
      </c>
      <c r="C104" s="44">
        <f>SUM(D104:E104)</f>
        <v>25469257</v>
      </c>
      <c r="D104" s="44">
        <v>221187</v>
      </c>
      <c r="E104" s="44">
        <v>25248070</v>
      </c>
      <c r="F104" s="44">
        <v>284811</v>
      </c>
      <c r="G104" s="44"/>
      <c r="H104" s="44">
        <f>SUM(J104:R104)</f>
        <v>25184446</v>
      </c>
      <c r="I104" s="44">
        <f>SUM(J104:Q104)</f>
        <v>16780844</v>
      </c>
      <c r="J104" s="44">
        <v>5790282</v>
      </c>
      <c r="K104" s="44">
        <v>1</v>
      </c>
      <c r="L104" s="44">
        <v>0</v>
      </c>
      <c r="M104" s="44">
        <v>10990561</v>
      </c>
      <c r="N104" s="44">
        <v>0</v>
      </c>
      <c r="O104" s="44">
        <v>0</v>
      </c>
      <c r="P104" s="44">
        <v>0</v>
      </c>
      <c r="Q104" s="44">
        <v>0</v>
      </c>
      <c r="R104" s="45">
        <v>8403602</v>
      </c>
      <c r="S104" s="45">
        <f>SUM(M104:R104)</f>
        <v>19394163</v>
      </c>
      <c r="T104" s="133">
        <f>(K104+L104+J104)/I104*100</f>
        <v>34.50531451219021</v>
      </c>
      <c r="U104" s="99"/>
      <c r="V104" s="99"/>
      <c r="W104" s="99"/>
      <c r="X104" s="99"/>
      <c r="Y104" s="99"/>
      <c r="Z104" s="99"/>
      <c r="AA104" s="99"/>
      <c r="AB104" s="99"/>
      <c r="AC104" s="99"/>
    </row>
    <row r="105" spans="1:29" s="98" customFormat="1" ht="16.5" customHeight="1">
      <c r="A105" s="44"/>
      <c r="B105" s="123"/>
      <c r="C105" s="44">
        <f t="shared" si="38"/>
        <v>0</v>
      </c>
      <c r="D105" s="44"/>
      <c r="E105" s="44"/>
      <c r="F105" s="44"/>
      <c r="G105" s="44"/>
      <c r="H105" s="44">
        <f t="shared" si="39"/>
        <v>0</v>
      </c>
      <c r="I105" s="44">
        <f t="shared" si="40"/>
        <v>0</v>
      </c>
      <c r="J105" s="44"/>
      <c r="K105" s="44"/>
      <c r="L105" s="44"/>
      <c r="M105" s="44"/>
      <c r="N105" s="44"/>
      <c r="O105" s="44"/>
      <c r="P105" s="44"/>
      <c r="Q105" s="44"/>
      <c r="R105" s="45"/>
      <c r="S105" s="45">
        <f t="shared" si="41"/>
        <v>0</v>
      </c>
      <c r="T105" s="133"/>
      <c r="U105" s="99"/>
      <c r="V105" s="99"/>
      <c r="W105" s="99"/>
      <c r="X105" s="99"/>
      <c r="Y105" s="99"/>
      <c r="Z105" s="99"/>
      <c r="AA105" s="99"/>
      <c r="AB105" s="99"/>
      <c r="AC105" s="99"/>
    </row>
    <row r="106" spans="1:29" s="171" customFormat="1" ht="16.5" customHeight="1">
      <c r="A106" s="166" t="s">
        <v>108</v>
      </c>
      <c r="B106" s="167" t="s">
        <v>109</v>
      </c>
      <c r="C106" s="166">
        <f>SUM(C107:C114)</f>
        <v>185127052</v>
      </c>
      <c r="D106" s="166">
        <f>SUM(D107:D114)</f>
        <v>107212054</v>
      </c>
      <c r="E106" s="166">
        <f>SUM(E107:E114)</f>
        <v>77914998</v>
      </c>
      <c r="F106" s="166">
        <f>SUM(F107:F114)</f>
        <v>5397980</v>
      </c>
      <c r="G106" s="166">
        <f>SUM(G107:G114)</f>
        <v>0</v>
      </c>
      <c r="H106" s="166">
        <f t="shared" si="39"/>
        <v>179729072</v>
      </c>
      <c r="I106" s="166">
        <f t="shared" si="40"/>
        <v>99275748</v>
      </c>
      <c r="J106" s="166">
        <f aca="true" t="shared" si="43" ref="J106:R106">SUM(J107:J114)</f>
        <v>22184780</v>
      </c>
      <c r="K106" s="166">
        <f t="shared" si="43"/>
        <v>10090794</v>
      </c>
      <c r="L106" s="166">
        <f t="shared" si="43"/>
        <v>0</v>
      </c>
      <c r="M106" s="166">
        <f t="shared" si="43"/>
        <v>65125906</v>
      </c>
      <c r="N106" s="166">
        <f t="shared" si="43"/>
        <v>1874268</v>
      </c>
      <c r="O106" s="166">
        <f t="shared" si="43"/>
        <v>0</v>
      </c>
      <c r="P106" s="166">
        <f t="shared" si="43"/>
        <v>0</v>
      </c>
      <c r="Q106" s="166">
        <f t="shared" si="43"/>
        <v>0</v>
      </c>
      <c r="R106" s="166">
        <f t="shared" si="43"/>
        <v>80453324</v>
      </c>
      <c r="S106" s="168">
        <f t="shared" si="41"/>
        <v>147453498</v>
      </c>
      <c r="T106" s="169">
        <f t="shared" si="42"/>
        <v>32.51103582719921</v>
      </c>
      <c r="U106" s="170"/>
      <c r="V106" s="170"/>
      <c r="W106" s="170"/>
      <c r="X106" s="170"/>
      <c r="Y106" s="170"/>
      <c r="Z106" s="170"/>
      <c r="AA106" s="170"/>
      <c r="AB106" s="170"/>
      <c r="AC106" s="170"/>
    </row>
    <row r="107" spans="1:29" s="98" customFormat="1" ht="16.5" customHeight="1">
      <c r="A107" s="44">
        <v>1</v>
      </c>
      <c r="B107" s="123" t="s">
        <v>121</v>
      </c>
      <c r="C107" s="44">
        <f aca="true" t="shared" si="44" ref="C107:C114">SUM(D107:E107)</f>
        <v>50354</v>
      </c>
      <c r="D107" s="44">
        <v>0</v>
      </c>
      <c r="E107" s="44">
        <v>50354</v>
      </c>
      <c r="F107" s="44">
        <v>0</v>
      </c>
      <c r="G107" s="44"/>
      <c r="H107" s="44">
        <f t="shared" si="39"/>
        <v>50354</v>
      </c>
      <c r="I107" s="44">
        <f t="shared" si="40"/>
        <v>50354</v>
      </c>
      <c r="J107" s="44">
        <v>50354</v>
      </c>
      <c r="K107" s="44"/>
      <c r="L107" s="44"/>
      <c r="M107" s="44">
        <v>0</v>
      </c>
      <c r="N107" s="44"/>
      <c r="O107" s="44"/>
      <c r="P107" s="44"/>
      <c r="Q107" s="44"/>
      <c r="R107" s="45">
        <v>0</v>
      </c>
      <c r="S107" s="45">
        <f t="shared" si="41"/>
        <v>0</v>
      </c>
      <c r="T107" s="133">
        <f t="shared" si="42"/>
        <v>100</v>
      </c>
      <c r="U107" s="99"/>
      <c r="V107" s="99"/>
      <c r="W107" s="99"/>
      <c r="X107" s="99"/>
      <c r="Y107" s="99"/>
      <c r="Z107" s="99"/>
      <c r="AA107" s="99"/>
      <c r="AB107" s="99"/>
      <c r="AC107" s="99"/>
    </row>
    <row r="108" spans="1:29" s="98" customFormat="1" ht="16.5" customHeight="1">
      <c r="A108" s="44">
        <v>2</v>
      </c>
      <c r="B108" s="123" t="s">
        <v>177</v>
      </c>
      <c r="C108" s="44">
        <f t="shared" si="44"/>
        <v>54158</v>
      </c>
      <c r="D108" s="44">
        <v>0</v>
      </c>
      <c r="E108" s="44">
        <v>54158</v>
      </c>
      <c r="F108" s="44">
        <v>0</v>
      </c>
      <c r="G108" s="44"/>
      <c r="H108" s="44">
        <f t="shared" si="39"/>
        <v>54158</v>
      </c>
      <c r="I108" s="44">
        <f t="shared" si="40"/>
        <v>54158</v>
      </c>
      <c r="J108" s="44">
        <v>53108</v>
      </c>
      <c r="K108" s="44"/>
      <c r="L108" s="44"/>
      <c r="M108" s="44">
        <v>1050</v>
      </c>
      <c r="N108" s="44"/>
      <c r="O108" s="44"/>
      <c r="P108" s="44"/>
      <c r="Q108" s="44"/>
      <c r="R108" s="45">
        <v>0</v>
      </c>
      <c r="S108" s="45">
        <f t="shared" si="41"/>
        <v>1050</v>
      </c>
      <c r="T108" s="133">
        <f t="shared" si="42"/>
        <v>98.06122825805976</v>
      </c>
      <c r="U108" s="99"/>
      <c r="V108" s="99"/>
      <c r="W108" s="99"/>
      <c r="X108" s="99"/>
      <c r="Y108" s="99"/>
      <c r="Z108" s="99"/>
      <c r="AA108" s="99"/>
      <c r="AB108" s="99"/>
      <c r="AC108" s="99"/>
    </row>
    <row r="109" spans="1:29" s="98" customFormat="1" ht="16.5" customHeight="1">
      <c r="A109" s="44">
        <v>3</v>
      </c>
      <c r="B109" s="123" t="s">
        <v>115</v>
      </c>
      <c r="C109" s="44">
        <f t="shared" si="44"/>
        <v>43316223</v>
      </c>
      <c r="D109" s="44">
        <v>30631464</v>
      </c>
      <c r="E109" s="44">
        <v>12684759</v>
      </c>
      <c r="F109" s="44">
        <v>22148</v>
      </c>
      <c r="G109" s="44"/>
      <c r="H109" s="44">
        <f t="shared" si="39"/>
        <v>43294075</v>
      </c>
      <c r="I109" s="44">
        <f t="shared" si="40"/>
        <v>26593922</v>
      </c>
      <c r="J109" s="44">
        <v>7921062</v>
      </c>
      <c r="K109" s="44">
        <v>2103968</v>
      </c>
      <c r="L109" s="44"/>
      <c r="M109" s="44">
        <v>15405228</v>
      </c>
      <c r="N109" s="44">
        <v>1163664</v>
      </c>
      <c r="O109" s="44"/>
      <c r="P109" s="44"/>
      <c r="Q109" s="44"/>
      <c r="R109" s="45">
        <v>16700153</v>
      </c>
      <c r="S109" s="45">
        <f t="shared" si="41"/>
        <v>33269045</v>
      </c>
      <c r="T109" s="133">
        <f t="shared" si="42"/>
        <v>37.69669626014546</v>
      </c>
      <c r="U109" s="99"/>
      <c r="V109" s="99"/>
      <c r="W109" s="99"/>
      <c r="X109" s="99"/>
      <c r="Y109" s="99"/>
      <c r="Z109" s="99"/>
      <c r="AA109" s="99"/>
      <c r="AB109" s="99"/>
      <c r="AC109" s="99"/>
    </row>
    <row r="110" spans="1:29" s="98" customFormat="1" ht="16.5" customHeight="1">
      <c r="A110" s="44">
        <v>4</v>
      </c>
      <c r="B110" s="123" t="s">
        <v>122</v>
      </c>
      <c r="C110" s="44">
        <f t="shared" si="44"/>
        <v>26844987</v>
      </c>
      <c r="D110" s="44">
        <v>15483975</v>
      </c>
      <c r="E110" s="44">
        <v>11361012</v>
      </c>
      <c r="F110" s="44">
        <v>804520</v>
      </c>
      <c r="G110" s="44"/>
      <c r="H110" s="44">
        <f t="shared" si="39"/>
        <v>26040467</v>
      </c>
      <c r="I110" s="44">
        <f t="shared" si="40"/>
        <v>19965044</v>
      </c>
      <c r="J110" s="44">
        <v>5777020</v>
      </c>
      <c r="K110" s="44">
        <v>711500</v>
      </c>
      <c r="L110" s="44"/>
      <c r="M110" s="44">
        <v>13476524</v>
      </c>
      <c r="N110" s="44"/>
      <c r="O110" s="44"/>
      <c r="P110" s="44"/>
      <c r="Q110" s="44"/>
      <c r="R110" s="45">
        <v>6075423</v>
      </c>
      <c r="S110" s="45">
        <f t="shared" si="41"/>
        <v>19551947</v>
      </c>
      <c r="T110" s="133">
        <f t="shared" si="42"/>
        <v>32.49940245561192</v>
      </c>
      <c r="U110" s="99"/>
      <c r="V110" s="99"/>
      <c r="W110" s="99"/>
      <c r="X110" s="99"/>
      <c r="Y110" s="99"/>
      <c r="Z110" s="99"/>
      <c r="AA110" s="99"/>
      <c r="AB110" s="99"/>
      <c r="AC110" s="99"/>
    </row>
    <row r="111" spans="1:29" s="98" customFormat="1" ht="16.5" customHeight="1">
      <c r="A111" s="44">
        <v>5</v>
      </c>
      <c r="B111" s="123" t="s">
        <v>123</v>
      </c>
      <c r="C111" s="44">
        <f t="shared" si="44"/>
        <v>17411792</v>
      </c>
      <c r="D111" s="44">
        <v>8322494</v>
      </c>
      <c r="E111" s="44">
        <v>9089298</v>
      </c>
      <c r="F111" s="44">
        <v>254124</v>
      </c>
      <c r="G111" s="44"/>
      <c r="H111" s="44">
        <f t="shared" si="39"/>
        <v>17157668</v>
      </c>
      <c r="I111" s="44">
        <f t="shared" si="40"/>
        <v>11256281</v>
      </c>
      <c r="J111" s="44">
        <v>3289525</v>
      </c>
      <c r="K111" s="44">
        <v>799706</v>
      </c>
      <c r="L111" s="44"/>
      <c r="M111" s="44">
        <v>7167050</v>
      </c>
      <c r="N111" s="44"/>
      <c r="O111" s="44"/>
      <c r="P111" s="44"/>
      <c r="Q111" s="44"/>
      <c r="R111" s="45">
        <v>5901387</v>
      </c>
      <c r="S111" s="45">
        <f t="shared" si="41"/>
        <v>13068437</v>
      </c>
      <c r="T111" s="133">
        <f t="shared" si="42"/>
        <v>36.328437429733675</v>
      </c>
      <c r="U111" s="99"/>
      <c r="V111" s="99"/>
      <c r="W111" s="99"/>
      <c r="X111" s="99"/>
      <c r="Y111" s="99"/>
      <c r="Z111" s="99"/>
      <c r="AA111" s="99"/>
      <c r="AB111" s="99"/>
      <c r="AC111" s="99"/>
    </row>
    <row r="112" spans="1:29" s="98" customFormat="1" ht="16.5" customHeight="1">
      <c r="A112" s="44">
        <v>6</v>
      </c>
      <c r="B112" s="123" t="s">
        <v>136</v>
      </c>
      <c r="C112" s="44">
        <f t="shared" si="44"/>
        <v>67858672</v>
      </c>
      <c r="D112" s="44">
        <v>32376611</v>
      </c>
      <c r="E112" s="44">
        <v>35482061</v>
      </c>
      <c r="F112" s="44">
        <v>4250644</v>
      </c>
      <c r="G112" s="44"/>
      <c r="H112" s="44">
        <f t="shared" si="39"/>
        <v>63608028</v>
      </c>
      <c r="I112" s="44">
        <f t="shared" si="40"/>
        <v>27102721</v>
      </c>
      <c r="J112" s="44">
        <v>1503661</v>
      </c>
      <c r="K112" s="44">
        <v>44400</v>
      </c>
      <c r="L112" s="44"/>
      <c r="M112" s="44">
        <v>25554660</v>
      </c>
      <c r="N112" s="44"/>
      <c r="O112" s="44"/>
      <c r="P112" s="44"/>
      <c r="Q112" s="44"/>
      <c r="R112" s="45">
        <v>36505307</v>
      </c>
      <c r="S112" s="45">
        <f t="shared" si="41"/>
        <v>62059967</v>
      </c>
      <c r="T112" s="133">
        <f t="shared" si="42"/>
        <v>5.711828712696412</v>
      </c>
      <c r="U112" s="99"/>
      <c r="V112" s="99"/>
      <c r="W112" s="99"/>
      <c r="X112" s="99"/>
      <c r="Y112" s="99"/>
      <c r="Z112" s="99"/>
      <c r="AA112" s="99"/>
      <c r="AB112" s="99"/>
      <c r="AC112" s="99"/>
    </row>
    <row r="113" spans="1:29" s="98" customFormat="1" ht="16.5" customHeight="1">
      <c r="A113" s="44">
        <v>7</v>
      </c>
      <c r="B113" s="123" t="s">
        <v>120</v>
      </c>
      <c r="C113" s="44">
        <f t="shared" si="44"/>
        <v>29590866</v>
      </c>
      <c r="D113" s="44">
        <v>20397510</v>
      </c>
      <c r="E113" s="44">
        <v>9193356</v>
      </c>
      <c r="F113" s="44">
        <v>66544</v>
      </c>
      <c r="G113" s="44"/>
      <c r="H113" s="44">
        <f t="shared" si="39"/>
        <v>29524322</v>
      </c>
      <c r="I113" s="44">
        <f t="shared" si="40"/>
        <v>14253268</v>
      </c>
      <c r="J113" s="44">
        <v>3590050</v>
      </c>
      <c r="K113" s="44">
        <v>6431220</v>
      </c>
      <c r="L113" s="44"/>
      <c r="M113" s="44">
        <v>3521394</v>
      </c>
      <c r="N113" s="44">
        <v>710604</v>
      </c>
      <c r="O113" s="44"/>
      <c r="P113" s="44"/>
      <c r="Q113" s="44"/>
      <c r="R113" s="45">
        <v>15271054</v>
      </c>
      <c r="S113" s="45">
        <f t="shared" si="41"/>
        <v>19503052</v>
      </c>
      <c r="T113" s="133">
        <f t="shared" si="42"/>
        <v>70.30857765391066</v>
      </c>
      <c r="U113" s="99"/>
      <c r="V113" s="99"/>
      <c r="W113" s="99"/>
      <c r="X113" s="99"/>
      <c r="Y113" s="99"/>
      <c r="Z113" s="99"/>
      <c r="AA113" s="99"/>
      <c r="AB113" s="99"/>
      <c r="AC113" s="99"/>
    </row>
    <row r="114" spans="1:29" s="98" customFormat="1" ht="16.5" customHeight="1">
      <c r="A114" s="44"/>
      <c r="B114" s="123"/>
      <c r="C114" s="44">
        <f t="shared" si="44"/>
        <v>0</v>
      </c>
      <c r="D114" s="44"/>
      <c r="E114" s="44"/>
      <c r="F114" s="44"/>
      <c r="G114" s="44"/>
      <c r="H114" s="44">
        <f t="shared" si="39"/>
        <v>0</v>
      </c>
      <c r="I114" s="44">
        <f t="shared" si="40"/>
        <v>0</v>
      </c>
      <c r="J114" s="44"/>
      <c r="K114" s="44"/>
      <c r="L114" s="44"/>
      <c r="M114" s="44"/>
      <c r="N114" s="44"/>
      <c r="O114" s="44"/>
      <c r="P114" s="44"/>
      <c r="Q114" s="44"/>
      <c r="R114" s="45"/>
      <c r="S114" s="45">
        <f t="shared" si="41"/>
        <v>0</v>
      </c>
      <c r="T114" s="133"/>
      <c r="U114" s="99"/>
      <c r="V114" s="99"/>
      <c r="W114" s="99"/>
      <c r="X114" s="99"/>
      <c r="Y114" s="99"/>
      <c r="Z114" s="99"/>
      <c r="AA114" s="99"/>
      <c r="AB114" s="99"/>
      <c r="AC114" s="99"/>
    </row>
    <row r="115" spans="1:29" s="171" customFormat="1" ht="16.5" customHeight="1">
      <c r="A115" s="166" t="s">
        <v>110</v>
      </c>
      <c r="B115" s="167" t="s">
        <v>111</v>
      </c>
      <c r="C115" s="166">
        <f>SUM(C116:C122)</f>
        <v>222504496</v>
      </c>
      <c r="D115" s="166">
        <f>SUM(D116:D122)</f>
        <v>126324422</v>
      </c>
      <c r="E115" s="166">
        <f>SUM(E116:E122)</f>
        <v>96180074</v>
      </c>
      <c r="F115" s="166">
        <f>SUM(F116:F122)</f>
        <v>1019822</v>
      </c>
      <c r="G115" s="166">
        <f>SUM(G116:G122)</f>
        <v>0</v>
      </c>
      <c r="H115" s="166">
        <f t="shared" si="39"/>
        <v>221484674</v>
      </c>
      <c r="I115" s="166">
        <f t="shared" si="40"/>
        <v>82551345</v>
      </c>
      <c r="J115" s="166">
        <f aca="true" t="shared" si="45" ref="J115:R115">SUM(J116:J122)</f>
        <v>18657965</v>
      </c>
      <c r="K115" s="166">
        <f t="shared" si="45"/>
        <v>4084862</v>
      </c>
      <c r="L115" s="166">
        <f t="shared" si="45"/>
        <v>0</v>
      </c>
      <c r="M115" s="166">
        <f t="shared" si="45"/>
        <v>59508353</v>
      </c>
      <c r="N115" s="166">
        <f t="shared" si="45"/>
        <v>300001</v>
      </c>
      <c r="O115" s="166">
        <f t="shared" si="45"/>
        <v>164</v>
      </c>
      <c r="P115" s="166">
        <f t="shared" si="45"/>
        <v>0</v>
      </c>
      <c r="Q115" s="166">
        <f t="shared" si="45"/>
        <v>0</v>
      </c>
      <c r="R115" s="166">
        <f t="shared" si="45"/>
        <v>138933329</v>
      </c>
      <c r="S115" s="168">
        <f t="shared" si="41"/>
        <v>198741847</v>
      </c>
      <c r="T115" s="169">
        <f t="shared" si="42"/>
        <v>27.549916963799927</v>
      </c>
      <c r="U115" s="170"/>
      <c r="V115" s="170"/>
      <c r="W115" s="170"/>
      <c r="X115" s="170"/>
      <c r="Y115" s="170"/>
      <c r="Z115" s="170"/>
      <c r="AA115" s="170"/>
      <c r="AB115" s="170"/>
      <c r="AC115" s="170"/>
    </row>
    <row r="116" spans="1:29" s="98" customFormat="1" ht="16.5" customHeight="1">
      <c r="A116" s="44">
        <v>1</v>
      </c>
      <c r="B116" s="123" t="s">
        <v>124</v>
      </c>
      <c r="C116" s="44">
        <f aca="true" t="shared" si="46" ref="C116:C122">SUM(D116:E116)</f>
        <v>33539643</v>
      </c>
      <c r="D116" s="44">
        <v>22739781</v>
      </c>
      <c r="E116" s="44">
        <v>10799862</v>
      </c>
      <c r="F116" s="44">
        <v>969023</v>
      </c>
      <c r="G116" s="44"/>
      <c r="H116" s="44">
        <f t="shared" si="39"/>
        <v>32570620</v>
      </c>
      <c r="I116" s="44">
        <f t="shared" si="40"/>
        <v>12004999</v>
      </c>
      <c r="J116" s="44">
        <v>2405872</v>
      </c>
      <c r="K116" s="44">
        <v>99382</v>
      </c>
      <c r="L116" s="44">
        <v>0</v>
      </c>
      <c r="M116" s="44">
        <v>9499580</v>
      </c>
      <c r="N116" s="44">
        <v>1</v>
      </c>
      <c r="O116" s="44">
        <v>164</v>
      </c>
      <c r="P116" s="44">
        <v>0</v>
      </c>
      <c r="Q116" s="44">
        <v>0</v>
      </c>
      <c r="R116" s="45">
        <v>20565621</v>
      </c>
      <c r="S116" s="45">
        <f t="shared" si="41"/>
        <v>30065366</v>
      </c>
      <c r="T116" s="133">
        <f t="shared" si="42"/>
        <v>20.86842322935637</v>
      </c>
      <c r="U116" s="99"/>
      <c r="V116" s="99"/>
      <c r="W116" s="99"/>
      <c r="X116" s="99"/>
      <c r="Y116" s="99"/>
      <c r="Z116" s="99"/>
      <c r="AA116" s="99"/>
      <c r="AB116" s="99"/>
      <c r="AC116" s="99"/>
    </row>
    <row r="117" spans="1:29" s="98" customFormat="1" ht="16.5" customHeight="1">
      <c r="A117" s="44">
        <v>2</v>
      </c>
      <c r="B117" s="123" t="s">
        <v>187</v>
      </c>
      <c r="C117" s="44">
        <f>SUM(D117:E117)</f>
        <v>21689019</v>
      </c>
      <c r="D117" s="44">
        <v>15147125</v>
      </c>
      <c r="E117" s="44">
        <v>6541894</v>
      </c>
      <c r="F117" s="44">
        <v>0</v>
      </c>
      <c r="G117" s="44"/>
      <c r="H117" s="44">
        <f>SUM(J117:R117)</f>
        <v>21689019</v>
      </c>
      <c r="I117" s="44">
        <f>SUM(J117:Q117)</f>
        <v>8981601</v>
      </c>
      <c r="J117" s="44">
        <v>2945647</v>
      </c>
      <c r="K117" s="44">
        <v>466450</v>
      </c>
      <c r="L117" s="44">
        <v>0</v>
      </c>
      <c r="M117" s="44">
        <v>5569504</v>
      </c>
      <c r="N117" s="44">
        <v>0</v>
      </c>
      <c r="O117" s="44">
        <v>0</v>
      </c>
      <c r="P117" s="44">
        <v>0</v>
      </c>
      <c r="Q117" s="44">
        <v>0</v>
      </c>
      <c r="R117" s="45">
        <v>12707418</v>
      </c>
      <c r="S117" s="45">
        <f>SUM(M117:R117)</f>
        <v>18276922</v>
      </c>
      <c r="T117" s="133">
        <f>(K117+L117+J117)/I117*100</f>
        <v>37.989852811319494</v>
      </c>
      <c r="U117" s="99"/>
      <c r="V117" s="99"/>
      <c r="W117" s="99"/>
      <c r="X117" s="99"/>
      <c r="Y117" s="99"/>
      <c r="Z117" s="99"/>
      <c r="AA117" s="99"/>
      <c r="AB117" s="99"/>
      <c r="AC117" s="99"/>
    </row>
    <row r="118" spans="1:29" s="98" customFormat="1" ht="16.5" customHeight="1">
      <c r="A118" s="44">
        <v>3</v>
      </c>
      <c r="B118" s="123" t="s">
        <v>117</v>
      </c>
      <c r="C118" s="44">
        <f t="shared" si="46"/>
        <v>29996625</v>
      </c>
      <c r="D118" s="44">
        <v>25045283</v>
      </c>
      <c r="E118" s="44">
        <v>4951342</v>
      </c>
      <c r="F118" s="44">
        <v>0</v>
      </c>
      <c r="G118" s="44"/>
      <c r="H118" s="44">
        <f t="shared" si="39"/>
        <v>29996625</v>
      </c>
      <c r="I118" s="44">
        <f t="shared" si="40"/>
        <v>8435796</v>
      </c>
      <c r="J118" s="44">
        <v>1978527</v>
      </c>
      <c r="K118" s="44">
        <v>810721</v>
      </c>
      <c r="L118" s="44">
        <v>0</v>
      </c>
      <c r="M118" s="44">
        <v>5646548</v>
      </c>
      <c r="N118" s="44">
        <v>0</v>
      </c>
      <c r="O118" s="44">
        <v>0</v>
      </c>
      <c r="P118" s="44">
        <v>0</v>
      </c>
      <c r="Q118" s="44">
        <v>0</v>
      </c>
      <c r="R118" s="45">
        <v>21560829</v>
      </c>
      <c r="S118" s="45">
        <f t="shared" si="41"/>
        <v>27207377</v>
      </c>
      <c r="T118" s="133">
        <f t="shared" si="42"/>
        <v>33.06443161973097</v>
      </c>
      <c r="U118" s="99"/>
      <c r="V118" s="99"/>
      <c r="W118" s="99"/>
      <c r="X118" s="99"/>
      <c r="Y118" s="99"/>
      <c r="Z118" s="99"/>
      <c r="AA118" s="99"/>
      <c r="AB118" s="99"/>
      <c r="AC118" s="99"/>
    </row>
    <row r="119" spans="1:29" s="98" customFormat="1" ht="16.5" customHeight="1">
      <c r="A119" s="44">
        <v>4</v>
      </c>
      <c r="B119" s="123" t="s">
        <v>118</v>
      </c>
      <c r="C119" s="44">
        <f t="shared" si="46"/>
        <v>110122942</v>
      </c>
      <c r="D119" s="44">
        <v>48737106</v>
      </c>
      <c r="E119" s="44">
        <v>61385836</v>
      </c>
      <c r="F119" s="44">
        <v>0</v>
      </c>
      <c r="G119" s="44"/>
      <c r="H119" s="44">
        <f t="shared" si="39"/>
        <v>110122942</v>
      </c>
      <c r="I119" s="44">
        <f t="shared" si="40"/>
        <v>36811022</v>
      </c>
      <c r="J119" s="44">
        <v>7812697</v>
      </c>
      <c r="K119" s="44">
        <v>38701</v>
      </c>
      <c r="L119" s="44">
        <v>0</v>
      </c>
      <c r="M119" s="44">
        <v>28659624</v>
      </c>
      <c r="N119" s="44">
        <v>300000</v>
      </c>
      <c r="O119" s="44">
        <v>0</v>
      </c>
      <c r="P119" s="44">
        <v>0</v>
      </c>
      <c r="Q119" s="44">
        <v>0</v>
      </c>
      <c r="R119" s="45">
        <v>73311920</v>
      </c>
      <c r="S119" s="45">
        <f t="shared" si="41"/>
        <v>102271544</v>
      </c>
      <c r="T119" s="133">
        <f t="shared" si="42"/>
        <v>21.32893240508237</v>
      </c>
      <c r="U119" s="99"/>
      <c r="V119" s="99"/>
      <c r="W119" s="99"/>
      <c r="X119" s="99"/>
      <c r="Y119" s="99"/>
      <c r="Z119" s="99"/>
      <c r="AA119" s="99"/>
      <c r="AB119" s="99"/>
      <c r="AC119" s="99"/>
    </row>
    <row r="120" spans="1:29" s="98" customFormat="1" ht="16.5" customHeight="1">
      <c r="A120" s="44">
        <v>5</v>
      </c>
      <c r="B120" s="123" t="s">
        <v>133</v>
      </c>
      <c r="C120" s="44">
        <f t="shared" si="46"/>
        <v>22206701</v>
      </c>
      <c r="D120" s="44">
        <v>14654827</v>
      </c>
      <c r="E120" s="44">
        <v>7551874</v>
      </c>
      <c r="F120" s="44">
        <v>50799</v>
      </c>
      <c r="G120" s="44"/>
      <c r="H120" s="44">
        <f t="shared" si="39"/>
        <v>22155902</v>
      </c>
      <c r="I120" s="44">
        <f t="shared" si="40"/>
        <v>11368361</v>
      </c>
      <c r="J120" s="44">
        <v>3039775</v>
      </c>
      <c r="K120" s="44">
        <v>2669608</v>
      </c>
      <c r="L120" s="44">
        <v>0</v>
      </c>
      <c r="M120" s="44">
        <v>5658978</v>
      </c>
      <c r="N120" s="44">
        <v>0</v>
      </c>
      <c r="O120" s="44">
        <v>0</v>
      </c>
      <c r="P120" s="44">
        <v>0</v>
      </c>
      <c r="Q120" s="44">
        <v>0</v>
      </c>
      <c r="R120" s="45">
        <v>10787541</v>
      </c>
      <c r="S120" s="45">
        <f t="shared" si="41"/>
        <v>16446519</v>
      </c>
      <c r="T120" s="133">
        <f t="shared" si="42"/>
        <v>50.2216898284634</v>
      </c>
      <c r="U120" s="99"/>
      <c r="V120" s="99"/>
      <c r="W120" s="99"/>
      <c r="X120" s="99"/>
      <c r="Y120" s="99"/>
      <c r="Z120" s="99"/>
      <c r="AA120" s="99"/>
      <c r="AB120" s="99"/>
      <c r="AC120" s="99"/>
    </row>
    <row r="121" spans="1:29" s="98" customFormat="1" ht="16.5" customHeight="1">
      <c r="A121" s="44">
        <v>6</v>
      </c>
      <c r="B121" s="123" t="s">
        <v>174</v>
      </c>
      <c r="C121" s="44">
        <f>SUM(D121:E121)</f>
        <v>4949566</v>
      </c>
      <c r="D121" s="44">
        <v>300</v>
      </c>
      <c r="E121" s="44">
        <v>4949266</v>
      </c>
      <c r="F121" s="44">
        <v>0</v>
      </c>
      <c r="G121" s="44"/>
      <c r="H121" s="44">
        <f>SUM(J121:R121)</f>
        <v>4949566</v>
      </c>
      <c r="I121" s="44">
        <f>SUM(J121:Q121)</f>
        <v>4949566</v>
      </c>
      <c r="J121" s="44">
        <v>475447</v>
      </c>
      <c r="K121" s="44">
        <v>0</v>
      </c>
      <c r="L121" s="44">
        <v>0</v>
      </c>
      <c r="M121" s="44">
        <v>4474119</v>
      </c>
      <c r="N121" s="44">
        <v>0</v>
      </c>
      <c r="O121" s="44">
        <v>0</v>
      </c>
      <c r="P121" s="44">
        <v>0</v>
      </c>
      <c r="Q121" s="44">
        <v>0</v>
      </c>
      <c r="R121" s="45">
        <v>0</v>
      </c>
      <c r="S121" s="45">
        <f>SUM(M121:R121)</f>
        <v>4474119</v>
      </c>
      <c r="T121" s="133">
        <f>(K121+L121+J121)/I121*100</f>
        <v>9.605832107299912</v>
      </c>
      <c r="U121" s="99"/>
      <c r="V121" s="99"/>
      <c r="W121" s="99"/>
      <c r="X121" s="99"/>
      <c r="Y121" s="99"/>
      <c r="Z121" s="99"/>
      <c r="AA121" s="99"/>
      <c r="AB121" s="99"/>
      <c r="AC121" s="99"/>
    </row>
    <row r="122" spans="1:29" s="98" customFormat="1" ht="16.5" customHeight="1">
      <c r="A122" s="44" t="s">
        <v>11</v>
      </c>
      <c r="B122" s="43" t="s">
        <v>18</v>
      </c>
      <c r="C122" s="44">
        <f t="shared" si="46"/>
        <v>0</v>
      </c>
      <c r="D122" s="44"/>
      <c r="E122" s="44"/>
      <c r="F122" s="44"/>
      <c r="G122" s="44"/>
      <c r="H122" s="44">
        <f t="shared" si="39"/>
        <v>0</v>
      </c>
      <c r="I122" s="44">
        <f t="shared" si="40"/>
        <v>0</v>
      </c>
      <c r="J122" s="44"/>
      <c r="K122" s="44"/>
      <c r="L122" s="44"/>
      <c r="M122" s="44"/>
      <c r="N122" s="44"/>
      <c r="O122" s="44"/>
      <c r="P122" s="44"/>
      <c r="Q122" s="44"/>
      <c r="R122" s="45"/>
      <c r="S122" s="45">
        <f t="shared" si="41"/>
        <v>0</v>
      </c>
      <c r="T122" s="133"/>
      <c r="U122" s="99"/>
      <c r="V122" s="99"/>
      <c r="W122" s="99"/>
      <c r="X122" s="99"/>
      <c r="Y122" s="99"/>
      <c r="Z122" s="99"/>
      <c r="AA122" s="99"/>
      <c r="AB122" s="99"/>
      <c r="AC122" s="99"/>
    </row>
    <row r="123" spans="1:29" s="104" customFormat="1" ht="16.5" customHeight="1">
      <c r="A123" s="159"/>
      <c r="B123" s="47"/>
      <c r="C123" s="136"/>
      <c r="D123" s="136"/>
      <c r="E123" s="48"/>
      <c r="F123" s="49"/>
      <c r="G123" s="49"/>
      <c r="H123" s="50"/>
      <c r="I123" s="50"/>
      <c r="J123" s="49"/>
      <c r="K123" s="49"/>
      <c r="L123" s="50"/>
      <c r="M123" s="49"/>
      <c r="N123" s="49"/>
      <c r="O123" s="49"/>
      <c r="P123" s="49"/>
      <c r="Q123" s="50"/>
      <c r="R123" s="51"/>
      <c r="S123" s="137"/>
      <c r="T123" s="137"/>
      <c r="U123" s="102"/>
      <c r="V123" s="102"/>
      <c r="W123" s="102"/>
      <c r="X123" s="102"/>
      <c r="Y123" s="102"/>
      <c r="Z123" s="102"/>
      <c r="AA123" s="102"/>
      <c r="AB123" s="102"/>
      <c r="AC123" s="103"/>
    </row>
    <row r="124" spans="1:29" s="55" customFormat="1" ht="18.75" customHeight="1">
      <c r="A124" s="258" t="str">
        <f>'Mẫu BC việc theo CHV Mẫu 06'!A124:E124</f>
        <v>Đồng Tháp, ngày 04 tháng 9 năm 2019</v>
      </c>
      <c r="B124" s="258"/>
      <c r="C124" s="258"/>
      <c r="D124" s="258"/>
      <c r="E124" s="258"/>
      <c r="F124" s="258"/>
      <c r="G124" s="53"/>
      <c r="H124" s="53"/>
      <c r="I124" s="53"/>
      <c r="J124" s="53"/>
      <c r="K124" s="53"/>
      <c r="L124" s="53"/>
      <c r="M124" s="54"/>
      <c r="N124" s="267" t="str">
        <f>A124</f>
        <v>Đồng Tháp, ngày 04 tháng 9 năm 2019</v>
      </c>
      <c r="O124" s="267"/>
      <c r="P124" s="267"/>
      <c r="Q124" s="267"/>
      <c r="R124" s="267"/>
      <c r="S124" s="267"/>
      <c r="T124" s="267"/>
      <c r="U124" s="88"/>
      <c r="V124" s="88"/>
      <c r="W124" s="88"/>
      <c r="X124" s="88"/>
      <c r="Y124" s="88"/>
      <c r="Z124" s="88"/>
      <c r="AA124" s="88"/>
      <c r="AB124" s="88"/>
      <c r="AC124" s="88"/>
    </row>
    <row r="125" spans="1:29" s="58" customFormat="1" ht="19.5" customHeight="1">
      <c r="A125" s="105"/>
      <c r="B125" s="256" t="s">
        <v>3</v>
      </c>
      <c r="C125" s="256"/>
      <c r="D125" s="256"/>
      <c r="E125" s="256"/>
      <c r="F125" s="57"/>
      <c r="G125" s="57"/>
      <c r="H125" s="57"/>
      <c r="I125" s="57"/>
      <c r="J125" s="57"/>
      <c r="K125" s="57"/>
      <c r="L125" s="57"/>
      <c r="M125" s="57"/>
      <c r="N125" s="268" t="str">
        <f>'Mẫu BC việc theo CHV Mẫu 06'!N125:S125</f>
        <v>  KT. CỤC TRƯỞNG</v>
      </c>
      <c r="O125" s="268"/>
      <c r="P125" s="268"/>
      <c r="Q125" s="268"/>
      <c r="R125" s="268"/>
      <c r="S125" s="268"/>
      <c r="T125" s="268"/>
      <c r="U125" s="89"/>
      <c r="V125" s="89"/>
      <c r="W125" s="89"/>
      <c r="X125" s="89"/>
      <c r="Y125" s="89"/>
      <c r="Z125" s="89"/>
      <c r="AA125" s="89"/>
      <c r="AB125" s="89"/>
      <c r="AC125" s="89"/>
    </row>
    <row r="126" spans="1:29" s="56" customFormat="1" ht="18.75">
      <c r="A126" s="160"/>
      <c r="B126" s="253"/>
      <c r="C126" s="253"/>
      <c r="D126" s="253"/>
      <c r="E126" s="59"/>
      <c r="F126" s="59"/>
      <c r="G126" s="59"/>
      <c r="H126" s="59"/>
      <c r="I126" s="59"/>
      <c r="J126" s="59"/>
      <c r="K126" s="59"/>
      <c r="L126" s="59"/>
      <c r="M126" s="59"/>
      <c r="N126" s="266" t="s">
        <v>167</v>
      </c>
      <c r="O126" s="266"/>
      <c r="P126" s="266"/>
      <c r="Q126" s="266"/>
      <c r="R126" s="266"/>
      <c r="S126" s="266"/>
      <c r="T126" s="266"/>
      <c r="U126" s="105"/>
      <c r="V126" s="105"/>
      <c r="W126" s="105"/>
      <c r="X126" s="105"/>
      <c r="Y126" s="105"/>
      <c r="Z126" s="105"/>
      <c r="AA126" s="105"/>
      <c r="AB126" s="105"/>
      <c r="AC126" s="105"/>
    </row>
    <row r="127" spans="1:29" s="56" customFormat="1" ht="18.75">
      <c r="A127" s="160"/>
      <c r="B127" s="59"/>
      <c r="C127" s="59"/>
      <c r="D127" s="59"/>
      <c r="E127" s="59"/>
      <c r="F127" s="59"/>
      <c r="G127" s="59"/>
      <c r="H127" s="59"/>
      <c r="I127" s="59"/>
      <c r="J127" s="59"/>
      <c r="K127" s="59"/>
      <c r="L127" s="59"/>
      <c r="M127" s="59"/>
      <c r="N127" s="59"/>
      <c r="O127" s="59"/>
      <c r="P127" s="59"/>
      <c r="Q127" s="59"/>
      <c r="R127" s="59"/>
      <c r="S127" s="59"/>
      <c r="T127" s="59"/>
      <c r="U127" s="105"/>
      <c r="V127" s="105"/>
      <c r="W127" s="105"/>
      <c r="X127" s="105"/>
      <c r="Y127" s="105"/>
      <c r="Z127" s="105"/>
      <c r="AA127" s="105"/>
      <c r="AB127" s="105"/>
      <c r="AC127" s="105"/>
    </row>
    <row r="128" spans="1:29" s="56" customFormat="1" ht="18.75">
      <c r="A128" s="160"/>
      <c r="B128" s="59"/>
      <c r="C128" s="59"/>
      <c r="D128" s="59"/>
      <c r="E128" s="59"/>
      <c r="F128" s="59"/>
      <c r="G128" s="59"/>
      <c r="H128" s="59"/>
      <c r="I128" s="59"/>
      <c r="J128" s="59"/>
      <c r="K128" s="59"/>
      <c r="L128" s="59"/>
      <c r="M128" s="59"/>
      <c r="N128" s="59"/>
      <c r="O128" s="59"/>
      <c r="P128" s="59"/>
      <c r="Q128" s="59"/>
      <c r="R128" s="59"/>
      <c r="S128" s="59"/>
      <c r="T128" s="59"/>
      <c r="U128" s="105"/>
      <c r="V128" s="105"/>
      <c r="W128" s="105"/>
      <c r="X128" s="105"/>
      <c r="Y128" s="105"/>
      <c r="Z128" s="105"/>
      <c r="AA128" s="105"/>
      <c r="AB128" s="105"/>
      <c r="AC128" s="105"/>
    </row>
    <row r="129" spans="1:29" s="56" customFormat="1" ht="15.75" customHeight="1">
      <c r="A129" s="161"/>
      <c r="C129" s="60"/>
      <c r="D129" s="60"/>
      <c r="E129" s="60"/>
      <c r="F129" s="60"/>
      <c r="G129" s="60"/>
      <c r="H129" s="60"/>
      <c r="I129" s="60"/>
      <c r="J129" s="60"/>
      <c r="K129" s="60"/>
      <c r="L129" s="60"/>
      <c r="M129" s="60"/>
      <c r="N129" s="60"/>
      <c r="O129" s="60"/>
      <c r="P129" s="60"/>
      <c r="Q129" s="60"/>
      <c r="R129" s="59"/>
      <c r="S129" s="59"/>
      <c r="T129" s="59"/>
      <c r="U129" s="105"/>
      <c r="V129" s="105"/>
      <c r="W129" s="105"/>
      <c r="X129" s="105"/>
      <c r="Y129" s="105"/>
      <c r="Z129" s="105"/>
      <c r="AA129" s="105"/>
      <c r="AB129" s="105"/>
      <c r="AC129" s="105"/>
    </row>
    <row r="130" spans="1:29" s="56" customFormat="1" ht="29.25" customHeight="1">
      <c r="A130" s="253" t="str">
        <f>'Mẫu BC việc theo CHV Mẫu 06'!A136:E136</f>
        <v>Nguyễn Chí Hòa</v>
      </c>
      <c r="B130" s="253"/>
      <c r="C130" s="253"/>
      <c r="D130" s="253"/>
      <c r="E130" s="253"/>
      <c r="F130" s="60"/>
      <c r="G130" s="60"/>
      <c r="H130" s="60"/>
      <c r="I130" s="60"/>
      <c r="J130" s="60"/>
      <c r="K130" s="60"/>
      <c r="L130" s="60"/>
      <c r="M130" s="60"/>
      <c r="N130" s="253" t="str">
        <f>'Mẫu BC việc theo CHV Mẫu 06'!N136:S136</f>
        <v>Vũ Quang Hiện</v>
      </c>
      <c r="O130" s="253"/>
      <c r="P130" s="253"/>
      <c r="Q130" s="253"/>
      <c r="R130" s="253"/>
      <c r="S130" s="253"/>
      <c r="T130" s="253"/>
      <c r="U130" s="105"/>
      <c r="V130" s="105"/>
      <c r="W130" s="105"/>
      <c r="X130" s="105"/>
      <c r="Y130" s="105"/>
      <c r="Z130" s="105"/>
      <c r="AA130" s="105"/>
      <c r="AB130" s="105"/>
      <c r="AC130" s="105"/>
    </row>
    <row r="131" spans="1:29" s="56" customFormat="1" ht="18.75">
      <c r="A131" s="160"/>
      <c r="B131" s="59"/>
      <c r="C131" s="59"/>
      <c r="D131" s="59"/>
      <c r="E131" s="59"/>
      <c r="F131" s="59"/>
      <c r="G131" s="59"/>
      <c r="H131" s="59"/>
      <c r="I131" s="59"/>
      <c r="J131" s="59"/>
      <c r="K131" s="59"/>
      <c r="L131" s="59"/>
      <c r="M131" s="59"/>
      <c r="N131" s="59"/>
      <c r="O131" s="59"/>
      <c r="P131" s="59"/>
      <c r="Q131" s="59"/>
      <c r="R131" s="59"/>
      <c r="S131" s="59"/>
      <c r="T131" s="59"/>
      <c r="U131" s="105"/>
      <c r="V131" s="105"/>
      <c r="W131" s="105"/>
      <c r="X131" s="105"/>
      <c r="Y131" s="105"/>
      <c r="Z131" s="105"/>
      <c r="AA131" s="105"/>
      <c r="AB131" s="105"/>
      <c r="AC131" s="105"/>
    </row>
    <row r="132" spans="1:29" s="56" customFormat="1" ht="18.75">
      <c r="A132" s="160"/>
      <c r="B132" s="59"/>
      <c r="C132" s="59"/>
      <c r="D132" s="59"/>
      <c r="E132" s="59"/>
      <c r="F132" s="59"/>
      <c r="G132" s="59"/>
      <c r="H132" s="59"/>
      <c r="I132" s="59"/>
      <c r="J132" s="59"/>
      <c r="K132" s="59"/>
      <c r="L132" s="59"/>
      <c r="M132" s="59"/>
      <c r="N132" s="59"/>
      <c r="O132" s="59"/>
      <c r="P132" s="59"/>
      <c r="Q132" s="59"/>
      <c r="R132" s="59"/>
      <c r="S132" s="59"/>
      <c r="T132" s="59"/>
      <c r="U132" s="105"/>
      <c r="V132" s="105"/>
      <c r="W132" s="105"/>
      <c r="X132" s="105"/>
      <c r="Y132" s="105"/>
      <c r="Z132" s="105"/>
      <c r="AA132" s="105"/>
      <c r="AB132" s="105"/>
      <c r="AC132" s="105"/>
    </row>
    <row r="133" spans="1:29" s="106" customFormat="1" ht="48" customHeight="1">
      <c r="A133" s="160"/>
      <c r="B133" s="61"/>
      <c r="C133" s="61"/>
      <c r="D133" s="61"/>
      <c r="E133" s="61"/>
      <c r="F133" s="61"/>
      <c r="G133" s="61"/>
      <c r="H133" s="61"/>
      <c r="I133" s="61"/>
      <c r="J133" s="61"/>
      <c r="K133" s="61"/>
      <c r="L133" s="61"/>
      <c r="M133" s="61"/>
      <c r="N133" s="61"/>
      <c r="O133" s="61"/>
      <c r="P133" s="61"/>
      <c r="Q133" s="61"/>
      <c r="R133" s="61"/>
      <c r="S133" s="61"/>
      <c r="T133" s="61"/>
      <c r="U133" s="105"/>
      <c r="V133" s="105"/>
      <c r="W133" s="105"/>
      <c r="X133" s="105"/>
      <c r="Y133" s="105"/>
      <c r="Z133" s="105"/>
      <c r="AA133" s="105"/>
      <c r="AB133" s="105"/>
      <c r="AC133" s="105"/>
    </row>
    <row r="134" spans="1:29" s="106" customFormat="1" ht="18.75">
      <c r="A134" s="160"/>
      <c r="B134" s="61"/>
      <c r="C134" s="61"/>
      <c r="D134" s="61"/>
      <c r="E134" s="61"/>
      <c r="F134" s="61"/>
      <c r="G134" s="61"/>
      <c r="H134" s="61"/>
      <c r="I134" s="61"/>
      <c r="J134" s="61"/>
      <c r="K134" s="61"/>
      <c r="L134" s="61"/>
      <c r="M134" s="61"/>
      <c r="N134" s="61"/>
      <c r="O134" s="61"/>
      <c r="P134" s="61"/>
      <c r="Q134" s="61"/>
      <c r="R134" s="61"/>
      <c r="S134" s="61"/>
      <c r="T134" s="61"/>
      <c r="U134" s="105"/>
      <c r="V134" s="105"/>
      <c r="W134" s="105"/>
      <c r="X134" s="105"/>
      <c r="Y134" s="105"/>
      <c r="Z134" s="105"/>
      <c r="AA134" s="105"/>
      <c r="AB134" s="105"/>
      <c r="AC134" s="105"/>
    </row>
    <row r="135" spans="1:29" s="104" customFormat="1" ht="15.75">
      <c r="A135" s="162"/>
      <c r="B135" s="52"/>
      <c r="C135" s="138"/>
      <c r="D135" s="138"/>
      <c r="E135" s="52"/>
      <c r="F135" s="52"/>
      <c r="G135" s="52"/>
      <c r="H135" s="138"/>
      <c r="I135" s="138"/>
      <c r="J135" s="52"/>
      <c r="K135" s="52"/>
      <c r="L135" s="138"/>
      <c r="M135" s="52"/>
      <c r="N135" s="52"/>
      <c r="O135" s="52"/>
      <c r="P135" s="52"/>
      <c r="Q135" s="52"/>
      <c r="R135" s="52"/>
      <c r="S135" s="138"/>
      <c r="T135" s="138"/>
      <c r="U135" s="102"/>
      <c r="V135" s="102"/>
      <c r="W135" s="102"/>
      <c r="X135" s="102"/>
      <c r="Y135" s="102"/>
      <c r="Z135" s="102"/>
      <c r="AA135" s="102"/>
      <c r="AB135" s="102"/>
      <c r="AC135" s="103"/>
    </row>
    <row r="136" spans="1:29" s="104" customFormat="1" ht="15.75">
      <c r="A136" s="162"/>
      <c r="B136" s="52"/>
      <c r="C136" s="138"/>
      <c r="D136" s="138"/>
      <c r="E136" s="52"/>
      <c r="F136" s="52"/>
      <c r="G136" s="52"/>
      <c r="H136" s="138"/>
      <c r="I136" s="138"/>
      <c r="J136" s="52"/>
      <c r="K136" s="52"/>
      <c r="L136" s="138"/>
      <c r="M136" s="52"/>
      <c r="N136" s="52"/>
      <c r="O136" s="52"/>
      <c r="P136" s="52"/>
      <c r="Q136" s="52"/>
      <c r="R136" s="52"/>
      <c r="S136" s="138"/>
      <c r="T136" s="138"/>
      <c r="U136" s="102"/>
      <c r="V136" s="102"/>
      <c r="W136" s="102"/>
      <c r="X136" s="102"/>
      <c r="Y136" s="102"/>
      <c r="Z136" s="102"/>
      <c r="AA136" s="102"/>
      <c r="AB136" s="102"/>
      <c r="AC136" s="103"/>
    </row>
    <row r="137" spans="1:29" s="104" customFormat="1" ht="15.75">
      <c r="A137" s="162"/>
      <c r="B137" s="52"/>
      <c r="C137" s="138"/>
      <c r="D137" s="138"/>
      <c r="E137" s="52"/>
      <c r="F137" s="52"/>
      <c r="G137" s="52"/>
      <c r="H137" s="138"/>
      <c r="I137" s="138"/>
      <c r="J137" s="52"/>
      <c r="K137" s="52"/>
      <c r="L137" s="138"/>
      <c r="M137" s="52"/>
      <c r="N137" s="52"/>
      <c r="O137" s="52"/>
      <c r="P137" s="52"/>
      <c r="Q137" s="52"/>
      <c r="R137" s="52"/>
      <c r="S137" s="138"/>
      <c r="T137" s="138"/>
      <c r="U137" s="102"/>
      <c r="V137" s="102"/>
      <c r="W137" s="102"/>
      <c r="X137" s="102"/>
      <c r="Y137" s="102"/>
      <c r="Z137" s="102"/>
      <c r="AA137" s="102"/>
      <c r="AB137" s="102"/>
      <c r="AC137" s="103"/>
    </row>
    <row r="138" spans="1:29" s="104" customFormat="1" ht="15.75">
      <c r="A138" s="162"/>
      <c r="B138" s="52"/>
      <c r="C138" s="138"/>
      <c r="D138" s="138"/>
      <c r="E138" s="52"/>
      <c r="F138" s="52"/>
      <c r="G138" s="52"/>
      <c r="H138" s="138"/>
      <c r="I138" s="138"/>
      <c r="J138" s="52"/>
      <c r="K138" s="52"/>
      <c r="L138" s="138"/>
      <c r="M138" s="52"/>
      <c r="N138" s="52"/>
      <c r="O138" s="52"/>
      <c r="P138" s="52"/>
      <c r="Q138" s="52"/>
      <c r="R138" s="52"/>
      <c r="S138" s="138"/>
      <c r="T138" s="138"/>
      <c r="U138" s="102"/>
      <c r="V138" s="102"/>
      <c r="W138" s="102"/>
      <c r="X138" s="102"/>
      <c r="Y138" s="102"/>
      <c r="Z138" s="102"/>
      <c r="AA138" s="102"/>
      <c r="AB138" s="102"/>
      <c r="AC138" s="103"/>
    </row>
    <row r="139" spans="1:29" s="104" customFormat="1" ht="15.75">
      <c r="A139" s="162"/>
      <c r="B139" s="52"/>
      <c r="C139" s="138"/>
      <c r="D139" s="138"/>
      <c r="E139" s="52"/>
      <c r="F139" s="52"/>
      <c r="G139" s="52"/>
      <c r="H139" s="138"/>
      <c r="I139" s="138"/>
      <c r="J139" s="52"/>
      <c r="K139" s="52"/>
      <c r="L139" s="138"/>
      <c r="M139" s="52"/>
      <c r="N139" s="52"/>
      <c r="O139" s="52"/>
      <c r="P139" s="52"/>
      <c r="Q139" s="52"/>
      <c r="R139" s="52"/>
      <c r="S139" s="138"/>
      <c r="T139" s="138"/>
      <c r="U139" s="102"/>
      <c r="V139" s="102"/>
      <c r="W139" s="102"/>
      <c r="X139" s="102"/>
      <c r="Y139" s="102"/>
      <c r="Z139" s="102"/>
      <c r="AA139" s="102"/>
      <c r="AB139" s="102"/>
      <c r="AC139" s="103"/>
    </row>
    <row r="140" spans="1:29" s="104" customFormat="1" ht="15.75">
      <c r="A140" s="162"/>
      <c r="B140" s="52"/>
      <c r="C140" s="138"/>
      <c r="D140" s="138"/>
      <c r="E140" s="52"/>
      <c r="F140" s="52"/>
      <c r="G140" s="52"/>
      <c r="H140" s="138"/>
      <c r="I140" s="138"/>
      <c r="J140" s="52"/>
      <c r="K140" s="52"/>
      <c r="L140" s="138"/>
      <c r="M140" s="52"/>
      <c r="N140" s="52"/>
      <c r="O140" s="52"/>
      <c r="P140" s="52"/>
      <c r="Q140" s="52"/>
      <c r="R140" s="52"/>
      <c r="S140" s="138"/>
      <c r="T140" s="138"/>
      <c r="U140" s="102"/>
      <c r="V140" s="102"/>
      <c r="W140" s="102"/>
      <c r="X140" s="102"/>
      <c r="Y140" s="102"/>
      <c r="Z140" s="102"/>
      <c r="AA140" s="102"/>
      <c r="AB140" s="102"/>
      <c r="AC140" s="103"/>
    </row>
    <row r="141" spans="1:29" s="104" customFormat="1" ht="15.75">
      <c r="A141" s="162"/>
      <c r="B141" s="52"/>
      <c r="C141" s="138"/>
      <c r="D141" s="138"/>
      <c r="E141" s="52"/>
      <c r="F141" s="52"/>
      <c r="G141" s="52"/>
      <c r="H141" s="138"/>
      <c r="I141" s="138"/>
      <c r="J141" s="52"/>
      <c r="K141" s="52"/>
      <c r="L141" s="138"/>
      <c r="M141" s="52"/>
      <c r="N141" s="52"/>
      <c r="O141" s="52"/>
      <c r="P141" s="52"/>
      <c r="Q141" s="52"/>
      <c r="R141" s="52"/>
      <c r="S141" s="138"/>
      <c r="T141" s="138"/>
      <c r="U141" s="102"/>
      <c r="V141" s="102"/>
      <c r="W141" s="102"/>
      <c r="X141" s="102"/>
      <c r="Y141" s="102"/>
      <c r="Z141" s="102"/>
      <c r="AA141" s="102"/>
      <c r="AB141" s="102"/>
      <c r="AC141" s="103"/>
    </row>
    <row r="142" spans="1:29" s="104" customFormat="1" ht="15.75">
      <c r="A142" s="162"/>
      <c r="B142" s="52"/>
      <c r="C142" s="138"/>
      <c r="D142" s="138"/>
      <c r="E142" s="52"/>
      <c r="F142" s="52"/>
      <c r="G142" s="52"/>
      <c r="H142" s="138"/>
      <c r="I142" s="138"/>
      <c r="J142" s="52"/>
      <c r="K142" s="52"/>
      <c r="L142" s="138"/>
      <c r="M142" s="52"/>
      <c r="N142" s="52"/>
      <c r="O142" s="52"/>
      <c r="P142" s="52"/>
      <c r="Q142" s="52"/>
      <c r="R142" s="52"/>
      <c r="S142" s="138"/>
      <c r="T142" s="138"/>
      <c r="U142" s="102"/>
      <c r="V142" s="102"/>
      <c r="W142" s="102"/>
      <c r="X142" s="102"/>
      <c r="Y142" s="102"/>
      <c r="Z142" s="102"/>
      <c r="AA142" s="102"/>
      <c r="AB142" s="102"/>
      <c r="AC142" s="103"/>
    </row>
    <row r="143" spans="1:29" s="104" customFormat="1" ht="15.75">
      <c r="A143" s="162"/>
      <c r="B143" s="52"/>
      <c r="C143" s="138"/>
      <c r="D143" s="138"/>
      <c r="E143" s="52"/>
      <c r="F143" s="52"/>
      <c r="G143" s="52"/>
      <c r="H143" s="138"/>
      <c r="I143" s="138"/>
      <c r="J143" s="52"/>
      <c r="K143" s="52"/>
      <c r="L143" s="138"/>
      <c r="M143" s="52"/>
      <c r="N143" s="52"/>
      <c r="O143" s="52"/>
      <c r="P143" s="52"/>
      <c r="Q143" s="52"/>
      <c r="R143" s="52"/>
      <c r="S143" s="138"/>
      <c r="T143" s="138"/>
      <c r="U143" s="102"/>
      <c r="V143" s="102"/>
      <c r="W143" s="102"/>
      <c r="X143" s="102"/>
      <c r="Y143" s="102"/>
      <c r="Z143" s="102"/>
      <c r="AA143" s="102"/>
      <c r="AB143" s="102"/>
      <c r="AC143" s="103"/>
    </row>
    <row r="144" spans="1:29" s="104" customFormat="1" ht="15.75">
      <c r="A144" s="162"/>
      <c r="B144" s="52"/>
      <c r="C144" s="138"/>
      <c r="D144" s="138"/>
      <c r="E144" s="52"/>
      <c r="F144" s="52"/>
      <c r="G144" s="52"/>
      <c r="H144" s="138"/>
      <c r="I144" s="138"/>
      <c r="J144" s="52"/>
      <c r="K144" s="52"/>
      <c r="L144" s="138"/>
      <c r="M144" s="52"/>
      <c r="N144" s="52"/>
      <c r="O144" s="52"/>
      <c r="P144" s="52"/>
      <c r="Q144" s="52"/>
      <c r="R144" s="52"/>
      <c r="S144" s="138"/>
      <c r="T144" s="138"/>
      <c r="U144" s="102"/>
      <c r="V144" s="102"/>
      <c r="W144" s="102"/>
      <c r="X144" s="102"/>
      <c r="Y144" s="102"/>
      <c r="Z144" s="102"/>
      <c r="AA144" s="102"/>
      <c r="AB144" s="102"/>
      <c r="AC144" s="103"/>
    </row>
    <row r="145" spans="1:29" s="104" customFormat="1" ht="15.75">
      <c r="A145" s="162"/>
      <c r="B145" s="52"/>
      <c r="C145" s="138"/>
      <c r="D145" s="138"/>
      <c r="E145" s="52"/>
      <c r="F145" s="52"/>
      <c r="G145" s="52"/>
      <c r="H145" s="138"/>
      <c r="I145" s="138"/>
      <c r="J145" s="52"/>
      <c r="K145" s="52"/>
      <c r="L145" s="138"/>
      <c r="M145" s="52"/>
      <c r="N145" s="52"/>
      <c r="O145" s="52"/>
      <c r="P145" s="52"/>
      <c r="Q145" s="52"/>
      <c r="R145" s="52"/>
      <c r="S145" s="138"/>
      <c r="T145" s="138"/>
      <c r="U145" s="102"/>
      <c r="V145" s="102"/>
      <c r="W145" s="102"/>
      <c r="X145" s="102"/>
      <c r="Y145" s="102"/>
      <c r="Z145" s="102"/>
      <c r="AA145" s="102"/>
      <c r="AB145" s="102"/>
      <c r="AC145" s="103"/>
    </row>
    <row r="146" spans="1:29" s="104" customFormat="1" ht="15.75">
      <c r="A146" s="162"/>
      <c r="B146" s="52"/>
      <c r="C146" s="138"/>
      <c r="D146" s="138"/>
      <c r="E146" s="52"/>
      <c r="F146" s="52"/>
      <c r="G146" s="52"/>
      <c r="H146" s="138"/>
      <c r="I146" s="138"/>
      <c r="J146" s="52"/>
      <c r="K146" s="52"/>
      <c r="L146" s="138"/>
      <c r="M146" s="52"/>
      <c r="N146" s="52"/>
      <c r="O146" s="52"/>
      <c r="P146" s="52"/>
      <c r="Q146" s="52"/>
      <c r="R146" s="52"/>
      <c r="S146" s="138"/>
      <c r="T146" s="138"/>
      <c r="U146" s="102"/>
      <c r="V146" s="102"/>
      <c r="W146" s="102"/>
      <c r="X146" s="102"/>
      <c r="Y146" s="102"/>
      <c r="Z146" s="102"/>
      <c r="AA146" s="102"/>
      <c r="AB146" s="102"/>
      <c r="AC146" s="103"/>
    </row>
    <row r="147" spans="1:29" s="104" customFormat="1" ht="15.75">
      <c r="A147" s="162"/>
      <c r="B147" s="52"/>
      <c r="C147" s="138"/>
      <c r="D147" s="138"/>
      <c r="E147" s="52"/>
      <c r="F147" s="52"/>
      <c r="G147" s="52"/>
      <c r="H147" s="138"/>
      <c r="I147" s="138"/>
      <c r="J147" s="52"/>
      <c r="K147" s="52"/>
      <c r="L147" s="138"/>
      <c r="M147" s="52"/>
      <c r="N147" s="52"/>
      <c r="O147" s="52"/>
      <c r="P147" s="52"/>
      <c r="Q147" s="52"/>
      <c r="R147" s="52"/>
      <c r="S147" s="138"/>
      <c r="T147" s="138"/>
      <c r="U147" s="102"/>
      <c r="V147" s="102"/>
      <c r="W147" s="102"/>
      <c r="X147" s="102"/>
      <c r="Y147" s="102"/>
      <c r="Z147" s="102"/>
      <c r="AA147" s="102"/>
      <c r="AB147" s="102"/>
      <c r="AC147" s="103"/>
    </row>
    <row r="148" spans="1:29" s="104" customFormat="1" ht="15.75">
      <c r="A148" s="162"/>
      <c r="B148" s="52"/>
      <c r="C148" s="138"/>
      <c r="D148" s="138"/>
      <c r="E148" s="52"/>
      <c r="F148" s="52"/>
      <c r="G148" s="52"/>
      <c r="H148" s="138"/>
      <c r="I148" s="138"/>
      <c r="J148" s="52"/>
      <c r="K148" s="52"/>
      <c r="L148" s="138"/>
      <c r="M148" s="52"/>
      <c r="N148" s="52"/>
      <c r="O148" s="52"/>
      <c r="P148" s="52"/>
      <c r="Q148" s="52"/>
      <c r="R148" s="52"/>
      <c r="S148" s="138"/>
      <c r="T148" s="138"/>
      <c r="U148" s="102"/>
      <c r="V148" s="102"/>
      <c r="W148" s="102"/>
      <c r="X148" s="102"/>
      <c r="Y148" s="102"/>
      <c r="Z148" s="102"/>
      <c r="AA148" s="102"/>
      <c r="AB148" s="102"/>
      <c r="AC148" s="103"/>
    </row>
    <row r="149" spans="1:29" s="104" customFormat="1" ht="15.75">
      <c r="A149" s="162"/>
      <c r="B149" s="52"/>
      <c r="C149" s="138"/>
      <c r="D149" s="138"/>
      <c r="E149" s="52"/>
      <c r="F149" s="52"/>
      <c r="G149" s="52"/>
      <c r="H149" s="138"/>
      <c r="I149" s="138"/>
      <c r="J149" s="52"/>
      <c r="K149" s="52"/>
      <c r="L149" s="138"/>
      <c r="M149" s="52"/>
      <c r="N149" s="52"/>
      <c r="O149" s="52"/>
      <c r="P149" s="52"/>
      <c r="Q149" s="52"/>
      <c r="R149" s="52"/>
      <c r="S149" s="138"/>
      <c r="T149" s="138"/>
      <c r="U149" s="102"/>
      <c r="V149" s="102"/>
      <c r="W149" s="102"/>
      <c r="X149" s="102"/>
      <c r="Y149" s="102"/>
      <c r="Z149" s="102"/>
      <c r="AA149" s="102"/>
      <c r="AB149" s="102"/>
      <c r="AC149" s="103"/>
    </row>
    <row r="150" spans="1:29" s="104" customFormat="1" ht="15.75">
      <c r="A150" s="162"/>
      <c r="B150" s="52"/>
      <c r="C150" s="138"/>
      <c r="D150" s="138"/>
      <c r="E150" s="52"/>
      <c r="F150" s="52"/>
      <c r="G150" s="52"/>
      <c r="H150" s="138"/>
      <c r="I150" s="138"/>
      <c r="J150" s="52"/>
      <c r="K150" s="52"/>
      <c r="L150" s="138"/>
      <c r="M150" s="52"/>
      <c r="N150" s="52"/>
      <c r="O150" s="52"/>
      <c r="P150" s="52"/>
      <c r="Q150" s="52"/>
      <c r="R150" s="52"/>
      <c r="S150" s="138"/>
      <c r="T150" s="138"/>
      <c r="U150" s="102"/>
      <c r="V150" s="102"/>
      <c r="W150" s="102"/>
      <c r="X150" s="102"/>
      <c r="Y150" s="102"/>
      <c r="Z150" s="102"/>
      <c r="AA150" s="102"/>
      <c r="AB150" s="102"/>
      <c r="AC150" s="103"/>
    </row>
    <row r="151" spans="1:29" s="104" customFormat="1" ht="15.75">
      <c r="A151" s="162"/>
      <c r="B151" s="52"/>
      <c r="C151" s="138"/>
      <c r="D151" s="138"/>
      <c r="E151" s="52"/>
      <c r="F151" s="52"/>
      <c r="G151" s="52"/>
      <c r="H151" s="138"/>
      <c r="I151" s="138"/>
      <c r="J151" s="52"/>
      <c r="K151" s="52"/>
      <c r="L151" s="138"/>
      <c r="M151" s="52"/>
      <c r="N151" s="52"/>
      <c r="O151" s="52"/>
      <c r="P151" s="52"/>
      <c r="Q151" s="52"/>
      <c r="R151" s="52"/>
      <c r="S151" s="138"/>
      <c r="T151" s="138"/>
      <c r="U151" s="102"/>
      <c r="V151" s="102"/>
      <c r="W151" s="102"/>
      <c r="X151" s="102"/>
      <c r="Y151" s="102"/>
      <c r="Z151" s="102"/>
      <c r="AA151" s="102"/>
      <c r="AB151" s="102"/>
      <c r="AC151" s="103"/>
    </row>
    <row r="152" spans="1:29" s="104" customFormat="1" ht="15.75">
      <c r="A152" s="162"/>
      <c r="B152" s="52"/>
      <c r="C152" s="138"/>
      <c r="D152" s="138"/>
      <c r="E152" s="52"/>
      <c r="F152" s="52"/>
      <c r="G152" s="52"/>
      <c r="H152" s="138"/>
      <c r="I152" s="138"/>
      <c r="J152" s="52"/>
      <c r="K152" s="52"/>
      <c r="L152" s="138"/>
      <c r="M152" s="52"/>
      <c r="N152" s="52"/>
      <c r="O152" s="52"/>
      <c r="P152" s="52"/>
      <c r="Q152" s="52"/>
      <c r="R152" s="52"/>
      <c r="S152" s="138"/>
      <c r="T152" s="138"/>
      <c r="U152" s="102"/>
      <c r="V152" s="102"/>
      <c r="W152" s="102"/>
      <c r="X152" s="102"/>
      <c r="Y152" s="102"/>
      <c r="Z152" s="102"/>
      <c r="AA152" s="102"/>
      <c r="AB152" s="102"/>
      <c r="AC152" s="103"/>
    </row>
    <row r="153" spans="1:29" s="104" customFormat="1" ht="15.75">
      <c r="A153" s="162"/>
      <c r="B153" s="52"/>
      <c r="C153" s="138"/>
      <c r="D153" s="138"/>
      <c r="E153" s="52"/>
      <c r="F153" s="52"/>
      <c r="G153" s="52"/>
      <c r="H153" s="138"/>
      <c r="I153" s="138"/>
      <c r="J153" s="52"/>
      <c r="K153" s="52"/>
      <c r="L153" s="138"/>
      <c r="M153" s="52"/>
      <c r="N153" s="52"/>
      <c r="O153" s="52"/>
      <c r="P153" s="52"/>
      <c r="Q153" s="52"/>
      <c r="R153" s="52"/>
      <c r="S153" s="138"/>
      <c r="T153" s="138"/>
      <c r="U153" s="102"/>
      <c r="V153" s="102"/>
      <c r="W153" s="102"/>
      <c r="X153" s="102"/>
      <c r="Y153" s="102"/>
      <c r="Z153" s="102"/>
      <c r="AA153" s="102"/>
      <c r="AB153" s="102"/>
      <c r="AC153" s="103"/>
    </row>
    <row r="154" spans="1:29" s="104" customFormat="1" ht="15.75">
      <c r="A154" s="162"/>
      <c r="B154" s="52"/>
      <c r="C154" s="138"/>
      <c r="D154" s="138"/>
      <c r="E154" s="52"/>
      <c r="F154" s="52"/>
      <c r="G154" s="52"/>
      <c r="H154" s="138"/>
      <c r="I154" s="138"/>
      <c r="J154" s="52"/>
      <c r="K154" s="52"/>
      <c r="L154" s="138"/>
      <c r="M154" s="52"/>
      <c r="N154" s="52"/>
      <c r="O154" s="52"/>
      <c r="P154" s="52"/>
      <c r="Q154" s="52"/>
      <c r="R154" s="52"/>
      <c r="S154" s="138"/>
      <c r="T154" s="138"/>
      <c r="U154" s="102"/>
      <c r="V154" s="102"/>
      <c r="W154" s="102"/>
      <c r="X154" s="102"/>
      <c r="Y154" s="102"/>
      <c r="Z154" s="102"/>
      <c r="AA154" s="102"/>
      <c r="AB154" s="102"/>
      <c r="AC154" s="103"/>
    </row>
    <row r="155" spans="1:29" s="104" customFormat="1" ht="15.75">
      <c r="A155" s="162"/>
      <c r="B155" s="52"/>
      <c r="C155" s="138"/>
      <c r="D155" s="138"/>
      <c r="E155" s="52"/>
      <c r="F155" s="52"/>
      <c r="G155" s="52"/>
      <c r="H155" s="138"/>
      <c r="I155" s="138"/>
      <c r="J155" s="52"/>
      <c r="K155" s="52"/>
      <c r="L155" s="138"/>
      <c r="M155" s="52"/>
      <c r="N155" s="52"/>
      <c r="O155" s="52"/>
      <c r="P155" s="52"/>
      <c r="Q155" s="52"/>
      <c r="R155" s="52"/>
      <c r="S155" s="138"/>
      <c r="T155" s="138"/>
      <c r="U155" s="102"/>
      <c r="V155" s="102"/>
      <c r="W155" s="102"/>
      <c r="X155" s="102"/>
      <c r="Y155" s="102"/>
      <c r="Z155" s="102"/>
      <c r="AA155" s="102"/>
      <c r="AB155" s="102"/>
      <c r="AC155" s="103"/>
    </row>
    <row r="156" spans="1:29" s="104" customFormat="1" ht="15.75">
      <c r="A156" s="162"/>
      <c r="B156" s="52"/>
      <c r="C156" s="138"/>
      <c r="D156" s="138"/>
      <c r="E156" s="52"/>
      <c r="F156" s="52"/>
      <c r="G156" s="52"/>
      <c r="H156" s="138"/>
      <c r="I156" s="138"/>
      <c r="J156" s="52"/>
      <c r="K156" s="52"/>
      <c r="L156" s="138"/>
      <c r="M156" s="52"/>
      <c r="N156" s="52"/>
      <c r="O156" s="52"/>
      <c r="P156" s="52"/>
      <c r="Q156" s="52"/>
      <c r="R156" s="52"/>
      <c r="S156" s="138"/>
      <c r="T156" s="138"/>
      <c r="U156" s="102"/>
      <c r="V156" s="102"/>
      <c r="W156" s="102"/>
      <c r="X156" s="102"/>
      <c r="Y156" s="102"/>
      <c r="Z156" s="102"/>
      <c r="AA156" s="102"/>
      <c r="AB156" s="102"/>
      <c r="AC156" s="103"/>
    </row>
    <row r="157" spans="1:29" s="104" customFormat="1" ht="15.75">
      <c r="A157" s="162"/>
      <c r="B157" s="52"/>
      <c r="C157" s="138"/>
      <c r="D157" s="138"/>
      <c r="E157" s="52"/>
      <c r="F157" s="52"/>
      <c r="G157" s="52"/>
      <c r="H157" s="138"/>
      <c r="I157" s="138"/>
      <c r="J157" s="52"/>
      <c r="K157" s="52"/>
      <c r="L157" s="138"/>
      <c r="M157" s="52"/>
      <c r="N157" s="52"/>
      <c r="O157" s="52"/>
      <c r="P157" s="52"/>
      <c r="Q157" s="52"/>
      <c r="R157" s="52"/>
      <c r="S157" s="138"/>
      <c r="T157" s="138"/>
      <c r="U157" s="102"/>
      <c r="V157" s="102"/>
      <c r="W157" s="102"/>
      <c r="X157" s="102"/>
      <c r="Y157" s="102"/>
      <c r="Z157" s="102"/>
      <c r="AA157" s="102"/>
      <c r="AB157" s="102"/>
      <c r="AC157" s="103"/>
    </row>
    <row r="158" spans="1:29" s="104" customFormat="1" ht="15.75">
      <c r="A158" s="162"/>
      <c r="B158" s="52"/>
      <c r="C158" s="138"/>
      <c r="D158" s="138"/>
      <c r="E158" s="52"/>
      <c r="F158" s="52"/>
      <c r="G158" s="52"/>
      <c r="H158" s="138"/>
      <c r="I158" s="138"/>
      <c r="J158" s="52"/>
      <c r="K158" s="52"/>
      <c r="L158" s="138"/>
      <c r="M158" s="52"/>
      <c r="N158" s="52"/>
      <c r="O158" s="52"/>
      <c r="P158" s="52"/>
      <c r="Q158" s="52"/>
      <c r="R158" s="52"/>
      <c r="S158" s="138"/>
      <c r="T158" s="138"/>
      <c r="U158" s="102"/>
      <c r="V158" s="102"/>
      <c r="W158" s="102"/>
      <c r="X158" s="102"/>
      <c r="Y158" s="102"/>
      <c r="Z158" s="102"/>
      <c r="AA158" s="102"/>
      <c r="AB158" s="102"/>
      <c r="AC158" s="103"/>
    </row>
    <row r="159" spans="1:29" s="104" customFormat="1" ht="15.75">
      <c r="A159" s="162"/>
      <c r="B159" s="52"/>
      <c r="C159" s="138"/>
      <c r="D159" s="138"/>
      <c r="E159" s="52"/>
      <c r="F159" s="52"/>
      <c r="G159" s="52"/>
      <c r="H159" s="138"/>
      <c r="I159" s="138"/>
      <c r="J159" s="52"/>
      <c r="K159" s="52"/>
      <c r="L159" s="138"/>
      <c r="M159" s="52"/>
      <c r="N159" s="52"/>
      <c r="O159" s="52"/>
      <c r="P159" s="52"/>
      <c r="Q159" s="52"/>
      <c r="R159" s="52"/>
      <c r="S159" s="138"/>
      <c r="T159" s="138"/>
      <c r="U159" s="102"/>
      <c r="V159" s="102"/>
      <c r="W159" s="102"/>
      <c r="X159" s="102"/>
      <c r="Y159" s="102"/>
      <c r="Z159" s="102"/>
      <c r="AA159" s="102"/>
      <c r="AB159" s="102"/>
      <c r="AC159" s="103"/>
    </row>
    <row r="160" spans="1:29" s="104" customFormat="1" ht="15.75">
      <c r="A160" s="162"/>
      <c r="B160" s="52"/>
      <c r="C160" s="138"/>
      <c r="D160" s="138"/>
      <c r="E160" s="52"/>
      <c r="F160" s="52"/>
      <c r="G160" s="52"/>
      <c r="H160" s="138"/>
      <c r="I160" s="138"/>
      <c r="J160" s="52"/>
      <c r="K160" s="52"/>
      <c r="L160" s="138"/>
      <c r="M160" s="52"/>
      <c r="N160" s="52"/>
      <c r="O160" s="52"/>
      <c r="P160" s="52"/>
      <c r="Q160" s="52"/>
      <c r="R160" s="52"/>
      <c r="S160" s="138"/>
      <c r="T160" s="138"/>
      <c r="U160" s="102"/>
      <c r="V160" s="102"/>
      <c r="W160" s="102"/>
      <c r="X160" s="102"/>
      <c r="Y160" s="102"/>
      <c r="Z160" s="102"/>
      <c r="AA160" s="102"/>
      <c r="AB160" s="102"/>
      <c r="AC160" s="103"/>
    </row>
    <row r="161" spans="1:29" s="104" customFormat="1" ht="15.75">
      <c r="A161" s="162"/>
      <c r="B161" s="52"/>
      <c r="C161" s="138"/>
      <c r="D161" s="138"/>
      <c r="E161" s="52"/>
      <c r="F161" s="52"/>
      <c r="G161" s="52"/>
      <c r="H161" s="138"/>
      <c r="I161" s="138"/>
      <c r="J161" s="52"/>
      <c r="K161" s="52"/>
      <c r="L161" s="138"/>
      <c r="M161" s="52"/>
      <c r="N161" s="52"/>
      <c r="O161" s="52"/>
      <c r="P161" s="52"/>
      <c r="Q161" s="52"/>
      <c r="R161" s="52"/>
      <c r="S161" s="138"/>
      <c r="T161" s="138"/>
      <c r="U161" s="102"/>
      <c r="V161" s="102"/>
      <c r="W161" s="102"/>
      <c r="X161" s="102"/>
      <c r="Y161" s="102"/>
      <c r="Z161" s="102"/>
      <c r="AA161" s="102"/>
      <c r="AB161" s="102"/>
      <c r="AC161" s="103"/>
    </row>
    <row r="162" spans="1:29" s="104" customFormat="1" ht="15.75">
      <c r="A162" s="162"/>
      <c r="B162" s="52"/>
      <c r="C162" s="138"/>
      <c r="D162" s="138"/>
      <c r="E162" s="52"/>
      <c r="F162" s="52"/>
      <c r="G162" s="52"/>
      <c r="H162" s="138"/>
      <c r="I162" s="138"/>
      <c r="J162" s="52"/>
      <c r="K162" s="52"/>
      <c r="L162" s="138"/>
      <c r="M162" s="52"/>
      <c r="N162" s="52"/>
      <c r="O162" s="52"/>
      <c r="P162" s="52"/>
      <c r="Q162" s="52"/>
      <c r="R162" s="52"/>
      <c r="S162" s="138"/>
      <c r="T162" s="138"/>
      <c r="U162" s="102"/>
      <c r="V162" s="102"/>
      <c r="W162" s="102"/>
      <c r="X162" s="102"/>
      <c r="Y162" s="102"/>
      <c r="Z162" s="102"/>
      <c r="AA162" s="102"/>
      <c r="AB162" s="102"/>
      <c r="AC162" s="103"/>
    </row>
    <row r="163" spans="1:29" s="104" customFormat="1" ht="15.75">
      <c r="A163" s="162"/>
      <c r="B163" s="52"/>
      <c r="C163" s="138"/>
      <c r="D163" s="138"/>
      <c r="E163" s="52"/>
      <c r="F163" s="52"/>
      <c r="G163" s="52"/>
      <c r="H163" s="138"/>
      <c r="I163" s="138"/>
      <c r="J163" s="52"/>
      <c r="K163" s="52"/>
      <c r="L163" s="138"/>
      <c r="M163" s="52"/>
      <c r="N163" s="52"/>
      <c r="O163" s="52"/>
      <c r="P163" s="52"/>
      <c r="Q163" s="52"/>
      <c r="R163" s="52"/>
      <c r="S163" s="138"/>
      <c r="T163" s="138"/>
      <c r="U163" s="102"/>
      <c r="V163" s="102"/>
      <c r="W163" s="102"/>
      <c r="X163" s="102"/>
      <c r="Y163" s="102"/>
      <c r="Z163" s="102"/>
      <c r="AA163" s="102"/>
      <c r="AB163" s="102"/>
      <c r="AC163" s="103"/>
    </row>
    <row r="164" spans="1:29" s="104" customFormat="1" ht="15.75">
      <c r="A164" s="162"/>
      <c r="B164" s="52"/>
      <c r="C164" s="138"/>
      <c r="D164" s="138"/>
      <c r="E164" s="52"/>
      <c r="F164" s="52"/>
      <c r="G164" s="52"/>
      <c r="H164" s="138"/>
      <c r="I164" s="138"/>
      <c r="J164" s="52"/>
      <c r="K164" s="52"/>
      <c r="L164" s="138"/>
      <c r="M164" s="52"/>
      <c r="N164" s="52"/>
      <c r="O164" s="52"/>
      <c r="P164" s="52"/>
      <c r="Q164" s="52"/>
      <c r="R164" s="52"/>
      <c r="S164" s="138"/>
      <c r="T164" s="138"/>
      <c r="U164" s="102"/>
      <c r="V164" s="102"/>
      <c r="W164" s="102"/>
      <c r="X164" s="102"/>
      <c r="Y164" s="102"/>
      <c r="Z164" s="102"/>
      <c r="AA164" s="102"/>
      <c r="AB164" s="102"/>
      <c r="AC164" s="103"/>
    </row>
    <row r="165" spans="1:29" s="104" customFormat="1" ht="15.75">
      <c r="A165" s="162"/>
      <c r="B165" s="52"/>
      <c r="C165" s="138"/>
      <c r="D165" s="138"/>
      <c r="E165" s="52"/>
      <c r="F165" s="52"/>
      <c r="G165" s="52"/>
      <c r="H165" s="138"/>
      <c r="I165" s="138"/>
      <c r="J165" s="52"/>
      <c r="K165" s="52"/>
      <c r="L165" s="138"/>
      <c r="M165" s="52"/>
      <c r="N165" s="52"/>
      <c r="O165" s="52"/>
      <c r="P165" s="52"/>
      <c r="Q165" s="52"/>
      <c r="R165" s="52"/>
      <c r="S165" s="138"/>
      <c r="T165" s="138"/>
      <c r="U165" s="102"/>
      <c r="V165" s="102"/>
      <c r="W165" s="102"/>
      <c r="X165" s="102"/>
      <c r="Y165" s="102"/>
      <c r="Z165" s="102"/>
      <c r="AA165" s="102"/>
      <c r="AB165" s="102"/>
      <c r="AC165" s="103"/>
    </row>
    <row r="166" spans="1:29" s="104" customFormat="1" ht="15.75">
      <c r="A166" s="162"/>
      <c r="B166" s="52"/>
      <c r="C166" s="138"/>
      <c r="D166" s="138"/>
      <c r="E166" s="52"/>
      <c r="F166" s="52"/>
      <c r="G166" s="52"/>
      <c r="H166" s="138"/>
      <c r="I166" s="138"/>
      <c r="J166" s="52"/>
      <c r="K166" s="52"/>
      <c r="L166" s="138"/>
      <c r="M166" s="52"/>
      <c r="N166" s="52"/>
      <c r="O166" s="52"/>
      <c r="P166" s="52"/>
      <c r="Q166" s="52"/>
      <c r="R166" s="52"/>
      <c r="S166" s="138"/>
      <c r="T166" s="138"/>
      <c r="U166" s="102"/>
      <c r="V166" s="102"/>
      <c r="W166" s="102"/>
      <c r="X166" s="102"/>
      <c r="Y166" s="102"/>
      <c r="Z166" s="102"/>
      <c r="AA166" s="102"/>
      <c r="AB166" s="102"/>
      <c r="AC166" s="103"/>
    </row>
    <row r="167" spans="1:29" s="104" customFormat="1" ht="15.75">
      <c r="A167" s="162"/>
      <c r="B167" s="52"/>
      <c r="C167" s="138"/>
      <c r="D167" s="138"/>
      <c r="E167" s="52"/>
      <c r="F167" s="52"/>
      <c r="G167" s="52"/>
      <c r="H167" s="138"/>
      <c r="I167" s="138"/>
      <c r="J167" s="52"/>
      <c r="K167" s="52"/>
      <c r="L167" s="138"/>
      <c r="M167" s="52"/>
      <c r="N167" s="52"/>
      <c r="O167" s="52"/>
      <c r="P167" s="52"/>
      <c r="Q167" s="52"/>
      <c r="R167" s="52"/>
      <c r="S167" s="138"/>
      <c r="T167" s="138"/>
      <c r="U167" s="102"/>
      <c r="V167" s="102"/>
      <c r="W167" s="102"/>
      <c r="X167" s="102"/>
      <c r="Y167" s="102"/>
      <c r="Z167" s="102"/>
      <c r="AA167" s="102"/>
      <c r="AB167" s="102"/>
      <c r="AC167" s="103"/>
    </row>
    <row r="168" spans="1:29" s="104" customFormat="1" ht="15.75">
      <c r="A168" s="162"/>
      <c r="B168" s="52"/>
      <c r="C168" s="138"/>
      <c r="D168" s="138"/>
      <c r="E168" s="52"/>
      <c r="F168" s="52"/>
      <c r="G168" s="52"/>
      <c r="H168" s="138"/>
      <c r="I168" s="138"/>
      <c r="J168" s="52"/>
      <c r="K168" s="52"/>
      <c r="L168" s="138"/>
      <c r="M168" s="52"/>
      <c r="N168" s="52"/>
      <c r="O168" s="52"/>
      <c r="P168" s="52"/>
      <c r="Q168" s="52"/>
      <c r="R168" s="52"/>
      <c r="S168" s="138"/>
      <c r="T168" s="138"/>
      <c r="U168" s="102"/>
      <c r="V168" s="102"/>
      <c r="W168" s="102"/>
      <c r="X168" s="102"/>
      <c r="Y168" s="102"/>
      <c r="Z168" s="102"/>
      <c r="AA168" s="102"/>
      <c r="AB168" s="102"/>
      <c r="AC168" s="103"/>
    </row>
    <row r="169" spans="1:29" s="104" customFormat="1" ht="15.75">
      <c r="A169" s="162"/>
      <c r="B169" s="52"/>
      <c r="C169" s="138"/>
      <c r="D169" s="138"/>
      <c r="E169" s="52"/>
      <c r="F169" s="52"/>
      <c r="G169" s="52"/>
      <c r="H169" s="138"/>
      <c r="I169" s="138"/>
      <c r="J169" s="52"/>
      <c r="K169" s="52"/>
      <c r="L169" s="138"/>
      <c r="M169" s="52"/>
      <c r="N169" s="52"/>
      <c r="O169" s="52"/>
      <c r="P169" s="52"/>
      <c r="Q169" s="52"/>
      <c r="R169" s="52"/>
      <c r="S169" s="138"/>
      <c r="T169" s="138"/>
      <c r="U169" s="102"/>
      <c r="V169" s="102"/>
      <c r="W169" s="102"/>
      <c r="X169" s="102"/>
      <c r="Y169" s="102"/>
      <c r="Z169" s="102"/>
      <c r="AA169" s="102"/>
      <c r="AB169" s="102"/>
      <c r="AC169" s="103"/>
    </row>
    <row r="170" spans="1:29" s="104" customFormat="1" ht="15.75">
      <c r="A170" s="162"/>
      <c r="B170" s="52"/>
      <c r="C170" s="138"/>
      <c r="D170" s="138"/>
      <c r="E170" s="52"/>
      <c r="F170" s="52"/>
      <c r="G170" s="52"/>
      <c r="H170" s="138"/>
      <c r="I170" s="138"/>
      <c r="J170" s="52"/>
      <c r="K170" s="52"/>
      <c r="L170" s="138"/>
      <c r="M170" s="52"/>
      <c r="N170" s="52"/>
      <c r="O170" s="52"/>
      <c r="P170" s="52"/>
      <c r="Q170" s="52"/>
      <c r="R170" s="52"/>
      <c r="S170" s="138"/>
      <c r="T170" s="138"/>
      <c r="U170" s="102"/>
      <c r="V170" s="102"/>
      <c r="W170" s="102"/>
      <c r="X170" s="102"/>
      <c r="Y170" s="102"/>
      <c r="Z170" s="102"/>
      <c r="AA170" s="102"/>
      <c r="AB170" s="102"/>
      <c r="AC170" s="103"/>
    </row>
    <row r="171" spans="1:29" s="104" customFormat="1" ht="15.75">
      <c r="A171" s="162"/>
      <c r="B171" s="52"/>
      <c r="C171" s="138"/>
      <c r="D171" s="138"/>
      <c r="E171" s="52"/>
      <c r="F171" s="52"/>
      <c r="G171" s="52"/>
      <c r="H171" s="138"/>
      <c r="I171" s="138"/>
      <c r="J171" s="52"/>
      <c r="K171" s="52"/>
      <c r="L171" s="138"/>
      <c r="M171" s="52"/>
      <c r="N171" s="52"/>
      <c r="O171" s="52"/>
      <c r="P171" s="52"/>
      <c r="Q171" s="52"/>
      <c r="R171" s="52"/>
      <c r="S171" s="138"/>
      <c r="T171" s="138"/>
      <c r="U171" s="102"/>
      <c r="V171" s="102"/>
      <c r="W171" s="102"/>
      <c r="X171" s="102"/>
      <c r="Y171" s="102"/>
      <c r="Z171" s="102"/>
      <c r="AA171" s="102"/>
      <c r="AB171" s="102"/>
      <c r="AC171" s="103"/>
    </row>
    <row r="172" spans="1:29" s="104" customFormat="1" ht="15.75">
      <c r="A172" s="162"/>
      <c r="B172" s="52"/>
      <c r="C172" s="138"/>
      <c r="D172" s="138"/>
      <c r="E172" s="52"/>
      <c r="F172" s="52"/>
      <c r="G172" s="52"/>
      <c r="H172" s="138"/>
      <c r="I172" s="138"/>
      <c r="J172" s="52"/>
      <c r="K172" s="52"/>
      <c r="L172" s="138"/>
      <c r="M172" s="52"/>
      <c r="N172" s="52"/>
      <c r="O172" s="52"/>
      <c r="P172" s="52"/>
      <c r="Q172" s="52"/>
      <c r="R172" s="52"/>
      <c r="S172" s="138"/>
      <c r="T172" s="138"/>
      <c r="U172" s="102"/>
      <c r="V172" s="102"/>
      <c r="W172" s="102"/>
      <c r="X172" s="102"/>
      <c r="Y172" s="102"/>
      <c r="Z172" s="102"/>
      <c r="AA172" s="102"/>
      <c r="AB172" s="102"/>
      <c r="AC172" s="103"/>
    </row>
    <row r="173" spans="1:29" s="104" customFormat="1" ht="15.75">
      <c r="A173" s="162"/>
      <c r="B173" s="52"/>
      <c r="C173" s="138"/>
      <c r="D173" s="138"/>
      <c r="E173" s="52"/>
      <c r="F173" s="52"/>
      <c r="G173" s="52"/>
      <c r="H173" s="138"/>
      <c r="I173" s="138"/>
      <c r="J173" s="52"/>
      <c r="K173" s="52"/>
      <c r="L173" s="138"/>
      <c r="M173" s="52"/>
      <c r="N173" s="52"/>
      <c r="O173" s="52"/>
      <c r="P173" s="52"/>
      <c r="Q173" s="52"/>
      <c r="R173" s="52"/>
      <c r="S173" s="138"/>
      <c r="T173" s="138"/>
      <c r="U173" s="102"/>
      <c r="V173" s="102"/>
      <c r="W173" s="102"/>
      <c r="X173" s="102"/>
      <c r="Y173" s="102"/>
      <c r="Z173" s="102"/>
      <c r="AA173" s="102"/>
      <c r="AB173" s="102"/>
      <c r="AC173" s="103"/>
    </row>
    <row r="174" spans="1:29" s="104" customFormat="1" ht="15.75">
      <c r="A174" s="162"/>
      <c r="B174" s="52"/>
      <c r="C174" s="138"/>
      <c r="D174" s="138"/>
      <c r="E174" s="52"/>
      <c r="F174" s="52"/>
      <c r="G174" s="52"/>
      <c r="H174" s="138"/>
      <c r="I174" s="138"/>
      <c r="J174" s="52"/>
      <c r="K174" s="52"/>
      <c r="L174" s="138"/>
      <c r="M174" s="52"/>
      <c r="N174" s="52"/>
      <c r="O174" s="52"/>
      <c r="P174" s="52"/>
      <c r="Q174" s="52"/>
      <c r="R174" s="52"/>
      <c r="S174" s="138"/>
      <c r="T174" s="138"/>
      <c r="U174" s="102"/>
      <c r="V174" s="102"/>
      <c r="W174" s="102"/>
      <c r="X174" s="102"/>
      <c r="Y174" s="102"/>
      <c r="Z174" s="102"/>
      <c r="AA174" s="102"/>
      <c r="AB174" s="102"/>
      <c r="AC174" s="103"/>
    </row>
    <row r="175" spans="1:29" s="104" customFormat="1" ht="15.75">
      <c r="A175" s="162"/>
      <c r="B175" s="52"/>
      <c r="C175" s="138"/>
      <c r="D175" s="138"/>
      <c r="E175" s="52"/>
      <c r="F175" s="52"/>
      <c r="G175" s="52"/>
      <c r="H175" s="138"/>
      <c r="I175" s="138"/>
      <c r="J175" s="52"/>
      <c r="K175" s="52"/>
      <c r="L175" s="138"/>
      <c r="M175" s="52"/>
      <c r="N175" s="52"/>
      <c r="O175" s="52"/>
      <c r="P175" s="52"/>
      <c r="Q175" s="52"/>
      <c r="R175" s="52"/>
      <c r="S175" s="138"/>
      <c r="T175" s="138"/>
      <c r="U175" s="102"/>
      <c r="V175" s="102"/>
      <c r="W175" s="102"/>
      <c r="X175" s="102"/>
      <c r="Y175" s="102"/>
      <c r="Z175" s="102"/>
      <c r="AA175" s="102"/>
      <c r="AB175" s="102"/>
      <c r="AC175" s="103"/>
    </row>
    <row r="176" spans="1:29" s="104" customFormat="1" ht="15.75">
      <c r="A176" s="162"/>
      <c r="B176" s="52"/>
      <c r="C176" s="138"/>
      <c r="D176" s="138"/>
      <c r="E176" s="52"/>
      <c r="F176" s="52"/>
      <c r="G176" s="52"/>
      <c r="H176" s="138"/>
      <c r="I176" s="138"/>
      <c r="J176" s="52"/>
      <c r="K176" s="52"/>
      <c r="L176" s="138"/>
      <c r="M176" s="52"/>
      <c r="N176" s="52"/>
      <c r="O176" s="52"/>
      <c r="P176" s="52"/>
      <c r="Q176" s="52"/>
      <c r="R176" s="52"/>
      <c r="S176" s="138"/>
      <c r="T176" s="138"/>
      <c r="U176" s="102"/>
      <c r="V176" s="102"/>
      <c r="W176" s="102"/>
      <c r="X176" s="102"/>
      <c r="Y176" s="102"/>
      <c r="Z176" s="102"/>
      <c r="AA176" s="102"/>
      <c r="AB176" s="102"/>
      <c r="AC176" s="103"/>
    </row>
    <row r="177" spans="1:29" s="104" customFormat="1" ht="15.75">
      <c r="A177" s="162"/>
      <c r="B177" s="52"/>
      <c r="C177" s="138"/>
      <c r="D177" s="138"/>
      <c r="E177" s="52"/>
      <c r="F177" s="52"/>
      <c r="G177" s="52"/>
      <c r="H177" s="138"/>
      <c r="I177" s="138"/>
      <c r="J177" s="52"/>
      <c r="K177" s="52"/>
      <c r="L177" s="138"/>
      <c r="M177" s="52"/>
      <c r="N177" s="52"/>
      <c r="O177" s="52"/>
      <c r="P177" s="52"/>
      <c r="Q177" s="52"/>
      <c r="R177" s="52"/>
      <c r="S177" s="138"/>
      <c r="T177" s="138"/>
      <c r="U177" s="102"/>
      <c r="V177" s="102"/>
      <c r="W177" s="102"/>
      <c r="X177" s="102"/>
      <c r="Y177" s="102"/>
      <c r="Z177" s="102"/>
      <c r="AA177" s="102"/>
      <c r="AB177" s="102"/>
      <c r="AC177" s="103"/>
    </row>
    <row r="178" spans="1:29" s="104" customFormat="1" ht="15.75">
      <c r="A178" s="162"/>
      <c r="B178" s="52"/>
      <c r="C178" s="138"/>
      <c r="D178" s="138"/>
      <c r="E178" s="52"/>
      <c r="F178" s="52"/>
      <c r="G178" s="52"/>
      <c r="H178" s="138"/>
      <c r="I178" s="138"/>
      <c r="J178" s="52"/>
      <c r="K178" s="52"/>
      <c r="L178" s="138"/>
      <c r="M178" s="52"/>
      <c r="N178" s="52"/>
      <c r="O178" s="52"/>
      <c r="P178" s="52"/>
      <c r="Q178" s="52"/>
      <c r="R178" s="52"/>
      <c r="S178" s="138"/>
      <c r="T178" s="138"/>
      <c r="U178" s="102"/>
      <c r="V178" s="102"/>
      <c r="W178" s="102"/>
      <c r="X178" s="102"/>
      <c r="Y178" s="102"/>
      <c r="Z178" s="102"/>
      <c r="AA178" s="102"/>
      <c r="AB178" s="102"/>
      <c r="AC178" s="103"/>
    </row>
    <row r="179" spans="1:29" s="104" customFormat="1" ht="15.75">
      <c r="A179" s="162"/>
      <c r="B179" s="52"/>
      <c r="C179" s="138"/>
      <c r="D179" s="138"/>
      <c r="E179" s="52"/>
      <c r="F179" s="52"/>
      <c r="G179" s="52"/>
      <c r="H179" s="138"/>
      <c r="I179" s="138"/>
      <c r="J179" s="52"/>
      <c r="K179" s="52"/>
      <c r="L179" s="138"/>
      <c r="M179" s="52"/>
      <c r="N179" s="52"/>
      <c r="O179" s="52"/>
      <c r="P179" s="52"/>
      <c r="Q179" s="52"/>
      <c r="R179" s="52"/>
      <c r="S179" s="138"/>
      <c r="T179" s="138"/>
      <c r="U179" s="102"/>
      <c r="V179" s="102"/>
      <c r="W179" s="102"/>
      <c r="X179" s="102"/>
      <c r="Y179" s="102"/>
      <c r="Z179" s="102"/>
      <c r="AA179" s="102"/>
      <c r="AB179" s="102"/>
      <c r="AC179" s="103"/>
    </row>
    <row r="180" spans="1:29" s="104" customFormat="1" ht="15.75">
      <c r="A180" s="162"/>
      <c r="B180" s="52"/>
      <c r="C180" s="138"/>
      <c r="D180" s="138"/>
      <c r="E180" s="52"/>
      <c r="F180" s="52"/>
      <c r="G180" s="52"/>
      <c r="H180" s="138"/>
      <c r="I180" s="138"/>
      <c r="J180" s="52"/>
      <c r="K180" s="52"/>
      <c r="L180" s="138"/>
      <c r="M180" s="52"/>
      <c r="N180" s="52"/>
      <c r="O180" s="52"/>
      <c r="P180" s="52"/>
      <c r="Q180" s="52"/>
      <c r="R180" s="52"/>
      <c r="S180" s="138"/>
      <c r="T180" s="138"/>
      <c r="U180" s="102"/>
      <c r="V180" s="102"/>
      <c r="W180" s="102"/>
      <c r="X180" s="102"/>
      <c r="Y180" s="102"/>
      <c r="Z180" s="102"/>
      <c r="AA180" s="102"/>
      <c r="AB180" s="102"/>
      <c r="AC180" s="103"/>
    </row>
    <row r="181" spans="1:29" s="104" customFormat="1" ht="15.75">
      <c r="A181" s="162"/>
      <c r="B181" s="52"/>
      <c r="C181" s="138"/>
      <c r="D181" s="138"/>
      <c r="E181" s="52"/>
      <c r="F181" s="52"/>
      <c r="G181" s="52"/>
      <c r="H181" s="138"/>
      <c r="I181" s="138"/>
      <c r="J181" s="52"/>
      <c r="K181" s="52"/>
      <c r="L181" s="138"/>
      <c r="M181" s="52"/>
      <c r="N181" s="52"/>
      <c r="O181" s="52"/>
      <c r="P181" s="52"/>
      <c r="Q181" s="52"/>
      <c r="R181" s="52"/>
      <c r="S181" s="138"/>
      <c r="T181" s="138"/>
      <c r="U181" s="102"/>
      <c r="V181" s="102"/>
      <c r="W181" s="102"/>
      <c r="X181" s="102"/>
      <c r="Y181" s="102"/>
      <c r="Z181" s="102"/>
      <c r="AA181" s="102"/>
      <c r="AB181" s="102"/>
      <c r="AC181" s="103"/>
    </row>
    <row r="182" spans="1:29" s="104" customFormat="1" ht="15.75">
      <c r="A182" s="162"/>
      <c r="B182" s="52"/>
      <c r="C182" s="138"/>
      <c r="D182" s="138"/>
      <c r="E182" s="52"/>
      <c r="F182" s="52"/>
      <c r="G182" s="52"/>
      <c r="H182" s="138"/>
      <c r="I182" s="138"/>
      <c r="J182" s="52"/>
      <c r="K182" s="52"/>
      <c r="L182" s="138"/>
      <c r="M182" s="52"/>
      <c r="N182" s="52"/>
      <c r="O182" s="52"/>
      <c r="P182" s="52"/>
      <c r="Q182" s="52"/>
      <c r="R182" s="52"/>
      <c r="S182" s="138"/>
      <c r="T182" s="138"/>
      <c r="U182" s="102"/>
      <c r="V182" s="102"/>
      <c r="W182" s="102"/>
      <c r="X182" s="102"/>
      <c r="Y182" s="102"/>
      <c r="Z182" s="102"/>
      <c r="AA182" s="102"/>
      <c r="AB182" s="102"/>
      <c r="AC182" s="103"/>
    </row>
  </sheetData>
  <sheetProtection/>
  <mergeCells count="42">
    <mergeCell ref="H7:H10"/>
    <mergeCell ref="J9:J10"/>
    <mergeCell ref="G6:G10"/>
    <mergeCell ref="D7:E8"/>
    <mergeCell ref="Q2:T2"/>
    <mergeCell ref="N130:T130"/>
    <mergeCell ref="N126:T126"/>
    <mergeCell ref="N124:T124"/>
    <mergeCell ref="J8:Q8"/>
    <mergeCell ref="N125:T125"/>
    <mergeCell ref="E3:P3"/>
    <mergeCell ref="K9:K10"/>
    <mergeCell ref="S6:S10"/>
    <mergeCell ref="T6:T10"/>
    <mergeCell ref="E1:P1"/>
    <mergeCell ref="C6:E6"/>
    <mergeCell ref="A6:B10"/>
    <mergeCell ref="C7:C10"/>
    <mergeCell ref="N9:N10"/>
    <mergeCell ref="M9:M10"/>
    <mergeCell ref="A2:D2"/>
    <mergeCell ref="F6:F10"/>
    <mergeCell ref="A130:E130"/>
    <mergeCell ref="B126:D126"/>
    <mergeCell ref="A11:B11"/>
    <mergeCell ref="A12:B12"/>
    <mergeCell ref="B125:E125"/>
    <mergeCell ref="O9:O10"/>
    <mergeCell ref="D9:D10"/>
    <mergeCell ref="E9:E10"/>
    <mergeCell ref="L9:L10"/>
    <mergeCell ref="A124:F124"/>
    <mergeCell ref="P9:P10"/>
    <mergeCell ref="I8:I10"/>
    <mergeCell ref="Q9:Q10"/>
    <mergeCell ref="R7:R10"/>
    <mergeCell ref="E2:P2"/>
    <mergeCell ref="A3:D3"/>
    <mergeCell ref="I7:Q7"/>
    <mergeCell ref="Q4:T4"/>
    <mergeCell ref="Q5:T5"/>
    <mergeCell ref="H6:R6"/>
  </mergeCells>
  <printOptions/>
  <pageMargins left="0.2" right="0.2" top="0.42" bottom="0.38" header="0.4" footer="0.32"/>
  <pageSetup horizontalDpi="600" verticalDpi="600" orientation="landscape" paperSize="9" r:id="rId2"/>
  <ignoredErrors>
    <ignoredError sqref="S23 S14:S21 S52 S22:T22 S33 S30:S31 S48:S5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2019-09-04T00:15:22Z</cp:lastPrinted>
  <dcterms:created xsi:type="dcterms:W3CDTF">2004-03-07T02:36:29Z</dcterms:created>
  <dcterms:modified xsi:type="dcterms:W3CDTF">2019-09-04T07:17:41Z</dcterms:modified>
  <cp:category/>
  <cp:version/>
  <cp:contentType/>
  <cp:contentStatus/>
</cp:coreProperties>
</file>